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1\"/>
    </mc:Choice>
  </mc:AlternateContent>
  <xr:revisionPtr revIDLastSave="0" documentId="13_ncr:1_{5B1C13AA-DB32-49DF-8B4A-D34827E9888A}" xr6:coauthVersionLast="47" xr6:coauthVersionMax="47" xr10:uidLastSave="{00000000-0000-0000-0000-000000000000}"/>
  <bookViews>
    <workbookView xWindow="375" yWindow="180" windowWidth="28425" windowHeight="15420" activeTab="3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درآمدها'!$A$1:$G$11</definedName>
    <definedName name="_xlnm.Print_Area" localSheetId="7">'درآمد سپرده بانکی'!$A$1:$K$20</definedName>
    <definedName name="_xlnm.Print_Area" localSheetId="3">'درآمد سود سهام'!$A$1:$S$38</definedName>
    <definedName name="_xlnm.Print_Area" localSheetId="4">'درآمد ناشی از تغییر قیمت اوراق'!$A$1:$Q$59</definedName>
    <definedName name="_xlnm.Print_Area" localSheetId="5">'درآمد ناشی از فروش'!$A$1:$Q$34</definedName>
    <definedName name="_xlnm.Print_Area" localSheetId="1">سپرده!$A$1:$S$17</definedName>
    <definedName name="_xlnm.Print_Area" localSheetId="6">'سرمایه‌گذاری در سهام'!$A$1:$U$74</definedName>
    <definedName name="_xlnm.Print_Area" localSheetId="2">'سود اوراق بهادار و سپرده بانکی'!$A$1:$R$18</definedName>
    <definedName name="_xlnm.Print_Area" localSheetId="0">سهام!$A$1:$Y$61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0" l="1"/>
  <c r="E12" i="10"/>
  <c r="G72" i="11"/>
  <c r="I33" i="10"/>
  <c r="I12" i="11"/>
  <c r="I12" i="10"/>
  <c r="I13" i="10"/>
  <c r="I57" i="9"/>
  <c r="I58" i="9" s="1"/>
  <c r="K72" i="11"/>
  <c r="E71" i="11"/>
  <c r="I71" i="11" s="1"/>
  <c r="G10" i="15"/>
  <c r="E10" i="15"/>
  <c r="C10" i="15"/>
  <c r="E12" i="14"/>
  <c r="C12" i="14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E17" i="13"/>
  <c r="I17" i="13"/>
  <c r="U72" i="11"/>
  <c r="Q32" i="11"/>
  <c r="Q72" i="11"/>
  <c r="O7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8" i="11"/>
  <c r="I9" i="11"/>
  <c r="I10" i="11"/>
  <c r="I11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8" i="11"/>
  <c r="C72" i="11"/>
  <c r="E72" i="11"/>
  <c r="M72" i="11"/>
  <c r="O72" i="11"/>
  <c r="M14" i="10"/>
  <c r="M33" i="10" s="1"/>
  <c r="E14" i="10"/>
  <c r="I9" i="10"/>
  <c r="I10" i="10"/>
  <c r="I11" i="10"/>
  <c r="I8" i="10"/>
  <c r="Q12" i="10"/>
  <c r="Q9" i="10"/>
  <c r="Q10" i="10"/>
  <c r="Q11" i="10"/>
  <c r="Q13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8" i="10"/>
  <c r="G33" i="10"/>
  <c r="K33" i="10"/>
  <c r="O33" i="10"/>
  <c r="Q8" i="9"/>
  <c r="Q9" i="9"/>
  <c r="Q58" i="9" s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8" i="9"/>
  <c r="C58" i="9"/>
  <c r="E58" i="9"/>
  <c r="G58" i="9"/>
  <c r="K58" i="9"/>
  <c r="M58" i="9"/>
  <c r="O58" i="9"/>
  <c r="M9" i="8"/>
  <c r="M37" i="8" s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8" i="8"/>
  <c r="S37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8" i="8"/>
  <c r="I37" i="8"/>
  <c r="K37" i="8"/>
  <c r="O37" i="8"/>
  <c r="Q37" i="8"/>
  <c r="H17" i="7"/>
  <c r="J17" i="7"/>
  <c r="L17" i="7"/>
  <c r="N17" i="7"/>
  <c r="P17" i="7"/>
  <c r="R17" i="7"/>
  <c r="K17" i="6"/>
  <c r="O17" i="6"/>
  <c r="M17" i="6"/>
  <c r="Q17" i="6"/>
  <c r="S17" i="6"/>
  <c r="I60" i="1"/>
  <c r="W59" i="1"/>
  <c r="G56" i="1"/>
  <c r="I72" i="11" l="1"/>
  <c r="K17" i="13"/>
  <c r="S32" i="11"/>
  <c r="S72" i="11" s="1"/>
  <c r="Q14" i="10"/>
  <c r="Q33" i="10" s="1"/>
  <c r="E33" i="10"/>
  <c r="E60" i="1"/>
  <c r="G60" i="1"/>
  <c r="K60" i="1"/>
  <c r="M60" i="1"/>
  <c r="O60" i="1"/>
  <c r="Q60" i="1"/>
  <c r="S60" i="1"/>
  <c r="U60" i="1"/>
  <c r="W60" i="1"/>
  <c r="Y60" i="1"/>
</calcChain>
</file>

<file path=xl/sharedStrings.xml><?xml version="1.0" encoding="utf-8"?>
<sst xmlns="http://schemas.openxmlformats.org/spreadsheetml/2006/main" count="578" uniqueCount="173">
  <si>
    <t>صندوق سرمایه‌گذاری تجارت شاخصی کاردان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</si>
  <si>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</si>
  <si>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</si>
  <si>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</si>
  <si>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</si>
  <si>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</si>
  <si>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</si>
  <si>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</si>
  <si>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</si>
  <si>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</si>
  <si>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</si>
  <si>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</si>
  <si>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</si>
  <si>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</si>
  <si>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</si>
  <si>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</si>
  <si>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</si>
  <si>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</si>
  <si>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</si>
  <si>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</si>
  <si>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</si>
  <si>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پالایش نفت بندرعباس</t>
  </si>
  <si>
    <t>پالایش نفت تبریز</t>
  </si>
  <si>
    <t>پتروشیمی پردیس</t>
  </si>
  <si>
    <t>پلیمر آریا ساسول</t>
  </si>
  <si>
    <t>پیشگامان فن آوری و دانش آرامیس</t>
  </si>
  <si>
    <t>تامین سرمایه لوتوس پارسیان</t>
  </si>
  <si>
    <t>تامین سرمایه نوین</t>
  </si>
  <si>
    <t>توسعه حمل و نقل ریلی پارسیان</t>
  </si>
  <si>
    <t>توسعه‌ صنایع‌ بهشهر(هلدینگ</t>
  </si>
  <si>
    <t>توسعه‌معادن‌وفلزات‌</t>
  </si>
  <si>
    <t>تولید برق عسلویه  مپنا</t>
  </si>
  <si>
    <t>ح . س.نفت وگازوپتروشیمی تأمین</t>
  </si>
  <si>
    <t>داده گسترعصرنوین-های وب</t>
  </si>
  <si>
    <t>داروسازی‌ سینا</t>
  </si>
  <si>
    <t>س. نفت و گاز و پتروشیمی تأمین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</si>
  <si>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</si>
  <si>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</si>
  <si>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</si>
  <si>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</si>
  <si>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</si>
  <si>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</si>
  <si>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</si>
  <si>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</si>
  <si>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 خزر</t>
  </si>
  <si>
    <t>سیمرغ</t>
  </si>
  <si>
    <t>شرکت ارتباطات سیار ایران</t>
  </si>
  <si>
    <t>صنایع پتروشیمی خلیج فارس</t>
  </si>
  <si>
    <t>صنایع شیمیایی کیمیاگران امروز</t>
  </si>
  <si>
    <t>صنعتی و معدنی شمال شرق شاهرود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</si>
  <si>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</si>
  <si>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</si>
  <si>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</si>
  <si>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</si>
  <si>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</si>
  <si>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</si>
  <si>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</si>
  <si>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</si>
  <si>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 املاح‌  ایران‌</t>
  </si>
  <si>
    <t>ملی‌ صنایع‌ مس‌ ایران‌</t>
  </si>
  <si>
    <t>نفت‌ بهران‌</t>
  </si>
  <si>
    <t>کنتورسازی‌ایران‌</t>
  </si>
  <si>
    <t>کویر تایر</t>
  </si>
  <si>
    <t>ح . تامین سرمایه لوتوس پارسیان</t>
  </si>
  <si>
    <t>ح . سرمایه‌گذاری‌ ملی‌ایران‌</t>
  </si>
  <si>
    <t>پلی پروپیلن جم - جم پیلن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</si>
  <si>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</si>
  <si>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</si>
  <si>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</si>
  <si>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</si>
  <si>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</si>
  <si>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</si>
  <si>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</si>
  <si>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</si>
  <si>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</si>
  <si>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</si>
  <si>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</si>
  <si>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</si>
  <si>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</si>
  <si>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</si>
  <si>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</si>
  <si>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</si>
  <si>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</si>
  <si>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</si>
  <si>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</si>
  <si>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</si>
  <si>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</si>
  <si>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</si>
  <si>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</si>
  <si>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</si>
  <si>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</si>
  <si>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</si>
  <si>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</si>
  <si>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</si>
  <si>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</si>
  <si>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</si>
  <si>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</si>
  <si>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</si>
  <si>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</si>
  <si>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</si>
  <si>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</si>
  <si>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</si>
  <si>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</si>
  <si>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</si>
  <si>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</si>
  <si>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</si>
  <si>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</si>
  <si>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</si>
  <si>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</si>
  <si>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</si>
  <si>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</si>
  <si>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</si>
  <si>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</si>
  <si>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</si>
  <si>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</si>
  <si>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</si>
  <si>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</si>
  <si>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</si>
  <si>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</si>
  <si>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</si>
  <si>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</si>
  <si>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1401/04/25</t>
  </si>
  <si>
    <t>1401/04/08</t>
  </si>
  <si>
    <t>1401/04/29</t>
  </si>
  <si>
    <t>1401/04/28</t>
  </si>
  <si>
    <t>1401/04/26</t>
  </si>
  <si>
    <t>1401/04/22</t>
  </si>
  <si>
    <t>1401/04/15</t>
  </si>
  <si>
    <t>1401/05/11</t>
  </si>
  <si>
    <t>1401/04/13</t>
  </si>
  <si>
    <t>1401/04/18</t>
  </si>
  <si>
    <t>1401/05/30</t>
  </si>
  <si>
    <t>1401/03/22</t>
  </si>
  <si>
    <t>1401/06/12</t>
  </si>
  <si>
    <t>تولیدات پتروشیمی قائد بصیر</t>
  </si>
  <si>
    <t>1401/03/17</t>
  </si>
  <si>
    <t>1401/06/29</t>
  </si>
  <si>
    <t>1401/06/16</t>
  </si>
  <si>
    <t>1401/04/20</t>
  </si>
  <si>
    <t>1401/04/12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</si>
  <si>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</si>
  <si>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</si>
  <si>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</si>
  <si>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</si>
  <si>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</si>
  <si>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</si>
  <si>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</si>
  <si>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ایران‌یاساتایرورابر</t>
  </si>
  <si>
    <t>کیمیدارو</t>
  </si>
  <si>
    <t>معدنی‌وصنعتی‌چادرملو</t>
  </si>
  <si>
    <t>نفت سپاهان</t>
  </si>
  <si>
    <t>ملی کشت و صنعت و دامپروری پارس</t>
  </si>
  <si>
    <t>سیمان‌مازندران‌</t>
  </si>
  <si>
    <t>سیمان‌سپاهان‌</t>
  </si>
  <si>
    <t>تولید و توسعه سرب روی ایرانیان</t>
  </si>
  <si>
    <t>تامین سرمایه بانک ملت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</si>
  <si>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</si>
  <si>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</si>
  <si>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</si>
  <si>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</si>
  <si>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</si>
  <si>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</si>
  <si>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</si>
  <si>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</si>
  <si>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051560304000000016</t>
  </si>
  <si>
    <t>205-283-5324660-1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</si>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</sst>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7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3" fontId="6" fillId="0" borderId="0" xfId="0" applyNumberFormat="1" applyFont="1"/>
    <xf numFmtId="10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68"/>
  <sheetViews>
    <sheetView rightToLeft="1" view="pageBreakPreview" zoomScale="90" zoomScaleNormal="100" zoomScaleSheetLayoutView="90" workbookViewId="0">
      <selection activeCell="U7" sqref="U7:U8"/>
    </sheetView>
  </sheetViews>
  <sheetFormatPr defaultRowHeight="15"/>
  <cols>
    <col min="1" max="1" width="29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7" ht="23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7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7" ht="30">
      <c r="A6" s="14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7" ht="23.2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7" ht="23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  <c r="AA8" s="3"/>
    </row>
    <row r="9" spans="1:27" ht="18.75">
      <c r="A9" s="2" t="s">
        <v>15</v>
      </c>
      <c r="C9" s="4">
        <v>2500000</v>
      </c>
      <c r="E9" s="4">
        <v>50044900000</v>
      </c>
      <c r="F9" s="4"/>
      <c r="G9" s="4">
        <v>41178521250</v>
      </c>
      <c r="H9" s="4"/>
      <c r="I9" s="4">
        <v>0</v>
      </c>
      <c r="J9" s="4"/>
      <c r="K9" s="4">
        <v>0</v>
      </c>
      <c r="L9" s="4"/>
      <c r="M9" s="4">
        <v>-2500000</v>
      </c>
      <c r="N9" s="4"/>
      <c r="O9" s="4">
        <v>41769173022</v>
      </c>
      <c r="P9" s="4"/>
      <c r="Q9" s="4">
        <v>0</v>
      </c>
      <c r="R9" s="4"/>
      <c r="S9" s="4">
        <v>0</v>
      </c>
      <c r="T9" s="4"/>
      <c r="U9" s="4">
        <v>0</v>
      </c>
      <c r="V9" s="4"/>
      <c r="W9" s="4">
        <v>0</v>
      </c>
      <c r="Y9" s="7">
        <v>0</v>
      </c>
      <c r="AA9" s="13"/>
    </row>
    <row r="10" spans="1:27" ht="18.75">
      <c r="A10" s="2" t="s">
        <v>16</v>
      </c>
      <c r="C10" s="4">
        <v>34740000</v>
      </c>
      <c r="E10" s="4">
        <v>124578585218</v>
      </c>
      <c r="F10" s="4"/>
      <c r="G10" s="4">
        <v>126978933069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34740000</v>
      </c>
      <c r="R10" s="4"/>
      <c r="S10" s="4">
        <v>3211</v>
      </c>
      <c r="T10" s="4"/>
      <c r="U10" s="4">
        <v>124578585218</v>
      </c>
      <c r="V10" s="4"/>
      <c r="W10" s="4">
        <v>110886416667</v>
      </c>
      <c r="Y10" s="7">
        <v>2.2868400052078033E-2</v>
      </c>
      <c r="AA10" s="13"/>
    </row>
    <row r="11" spans="1:27" ht="18.75">
      <c r="A11" s="2" t="s">
        <v>17</v>
      </c>
      <c r="C11" s="4">
        <v>53500000</v>
      </c>
      <c r="E11" s="4">
        <v>220243526433</v>
      </c>
      <c r="F11" s="4"/>
      <c r="G11" s="4">
        <v>193102661925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53500000</v>
      </c>
      <c r="R11" s="4"/>
      <c r="S11" s="4">
        <v>3181</v>
      </c>
      <c r="T11" s="4"/>
      <c r="U11" s="4">
        <v>220243526433</v>
      </c>
      <c r="V11" s="4"/>
      <c r="W11" s="4">
        <v>169170908175</v>
      </c>
      <c r="Y11" s="7">
        <v>3.4888565449248399E-2</v>
      </c>
      <c r="AA11" s="13"/>
    </row>
    <row r="12" spans="1:27" ht="18.75">
      <c r="A12" s="2" t="s">
        <v>18</v>
      </c>
      <c r="C12" s="4">
        <v>38137</v>
      </c>
      <c r="E12" s="4">
        <v>26720136</v>
      </c>
      <c r="F12" s="4"/>
      <c r="G12" s="4">
        <v>26537059.395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38137</v>
      </c>
      <c r="R12" s="4"/>
      <c r="S12" s="4">
        <v>700</v>
      </c>
      <c r="T12" s="4"/>
      <c r="U12" s="4">
        <v>26720136</v>
      </c>
      <c r="V12" s="4"/>
      <c r="W12" s="4">
        <v>26537059.395</v>
      </c>
      <c r="Y12" s="7">
        <v>5.4728082004224285E-6</v>
      </c>
      <c r="AA12" s="13"/>
    </row>
    <row r="13" spans="1:27" ht="18.75">
      <c r="A13" s="2" t="s">
        <v>19</v>
      </c>
      <c r="C13" s="4">
        <v>108053</v>
      </c>
      <c r="E13" s="4">
        <v>54075554</v>
      </c>
      <c r="F13" s="4"/>
      <c r="G13" s="4">
        <v>53705042.325000003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108053</v>
      </c>
      <c r="R13" s="4"/>
      <c r="S13" s="4">
        <v>500</v>
      </c>
      <c r="T13" s="4"/>
      <c r="U13" s="4">
        <v>54075554</v>
      </c>
      <c r="V13" s="4"/>
      <c r="W13" s="4">
        <v>53705042.325000003</v>
      </c>
      <c r="Y13" s="7">
        <v>1.1075733436225126E-5</v>
      </c>
      <c r="AA13" s="13"/>
    </row>
    <row r="14" spans="1:27" ht="18.75">
      <c r="A14" s="2" t="s">
        <v>20</v>
      </c>
      <c r="C14" s="4">
        <v>34263645</v>
      </c>
      <c r="E14" s="4">
        <v>81745000558</v>
      </c>
      <c r="F14" s="4"/>
      <c r="G14" s="4">
        <v>70163139203.235001</v>
      </c>
      <c r="H14" s="4"/>
      <c r="I14" s="4">
        <v>7305684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41569329</v>
      </c>
      <c r="R14" s="4"/>
      <c r="S14" s="4">
        <v>1522</v>
      </c>
      <c r="T14" s="4"/>
      <c r="U14" s="4">
        <v>81745000558</v>
      </c>
      <c r="V14" s="4"/>
      <c r="W14" s="4">
        <v>62892071051.508904</v>
      </c>
      <c r="Y14" s="7">
        <v>1.2970398757034094E-2</v>
      </c>
      <c r="AA14" s="13"/>
    </row>
    <row r="15" spans="1:27" ht="18.75">
      <c r="A15" s="2" t="s">
        <v>21</v>
      </c>
      <c r="C15" s="4">
        <v>31350000</v>
      </c>
      <c r="E15" s="4">
        <v>290024121296</v>
      </c>
      <c r="F15" s="4"/>
      <c r="G15" s="4">
        <v>220637349900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31350000</v>
      </c>
      <c r="R15" s="4"/>
      <c r="S15" s="4">
        <v>6940</v>
      </c>
      <c r="T15" s="4"/>
      <c r="U15" s="4">
        <v>290024121296</v>
      </c>
      <c r="V15" s="4"/>
      <c r="W15" s="4">
        <v>216274464450</v>
      </c>
      <c r="Y15" s="7">
        <v>4.4602856894043925E-2</v>
      </c>
      <c r="AA15" s="13"/>
    </row>
    <row r="16" spans="1:27" ht="18.75">
      <c r="A16" s="2" t="s">
        <v>22</v>
      </c>
      <c r="C16" s="4">
        <v>6450000</v>
      </c>
      <c r="E16" s="4">
        <v>62742684220</v>
      </c>
      <c r="F16" s="4"/>
      <c r="G16" s="4">
        <v>96559034850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6450000</v>
      </c>
      <c r="R16" s="4"/>
      <c r="S16" s="4">
        <v>13730</v>
      </c>
      <c r="T16" s="4"/>
      <c r="U16" s="4">
        <v>62742684220</v>
      </c>
      <c r="V16" s="4"/>
      <c r="W16" s="4">
        <v>88031576925</v>
      </c>
      <c r="Y16" s="7">
        <v>1.815498578497483E-2</v>
      </c>
      <c r="AA16" s="13"/>
    </row>
    <row r="17" spans="1:27" ht="18.75">
      <c r="A17" s="2" t="s">
        <v>23</v>
      </c>
      <c r="C17" s="4">
        <v>780134</v>
      </c>
      <c r="E17" s="4">
        <v>100559793329</v>
      </c>
      <c r="F17" s="4"/>
      <c r="G17" s="4">
        <v>134152396145.073</v>
      </c>
      <c r="H17" s="4"/>
      <c r="I17" s="4">
        <v>224947</v>
      </c>
      <c r="J17" s="4"/>
      <c r="K17" s="4">
        <v>39757290966</v>
      </c>
      <c r="L17" s="4"/>
      <c r="M17" s="4">
        <v>0</v>
      </c>
      <c r="N17" s="4"/>
      <c r="O17" s="4">
        <v>0</v>
      </c>
      <c r="P17" s="4"/>
      <c r="Q17" s="4">
        <v>1005081</v>
      </c>
      <c r="R17" s="4"/>
      <c r="S17" s="4">
        <v>191990</v>
      </c>
      <c r="T17" s="4"/>
      <c r="U17" s="4">
        <v>140317084295</v>
      </c>
      <c r="V17" s="4"/>
      <c r="W17" s="4">
        <v>191817356457.91901</v>
      </c>
      <c r="Y17" s="7">
        <v>3.9559002592579877E-2</v>
      </c>
      <c r="AA17" s="13"/>
    </row>
    <row r="18" spans="1:27" ht="18.75">
      <c r="A18" s="2" t="s">
        <v>24</v>
      </c>
      <c r="C18" s="4">
        <v>100000</v>
      </c>
      <c r="E18" s="4">
        <v>6903517333</v>
      </c>
      <c r="F18" s="4"/>
      <c r="G18" s="4">
        <v>6868885500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100000</v>
      </c>
      <c r="R18" s="4"/>
      <c r="S18" s="4">
        <v>67200</v>
      </c>
      <c r="T18" s="4"/>
      <c r="U18" s="4">
        <v>6903517333</v>
      </c>
      <c r="V18" s="4"/>
      <c r="W18" s="4">
        <v>6680016000</v>
      </c>
      <c r="Y18" s="7">
        <v>1.3776374314722005E-3</v>
      </c>
      <c r="AA18" s="13"/>
    </row>
    <row r="19" spans="1:27" ht="18.75">
      <c r="A19" s="2" t="s">
        <v>25</v>
      </c>
      <c r="C19" s="4">
        <v>1400000</v>
      </c>
      <c r="E19" s="4">
        <v>13157936568</v>
      </c>
      <c r="F19" s="4"/>
      <c r="G19" s="4">
        <v>13067781300</v>
      </c>
      <c r="H19" s="4"/>
      <c r="I19" s="4">
        <v>1545330</v>
      </c>
      <c r="J19" s="4"/>
      <c r="K19" s="4">
        <v>0</v>
      </c>
      <c r="L19" s="4"/>
      <c r="M19" s="4">
        <v>-309810</v>
      </c>
      <c r="N19" s="4"/>
      <c r="O19" s="4">
        <v>309810</v>
      </c>
      <c r="P19" s="4"/>
      <c r="Q19" s="4">
        <v>2635520</v>
      </c>
      <c r="R19" s="4"/>
      <c r="S19" s="4">
        <v>4988</v>
      </c>
      <c r="T19" s="4"/>
      <c r="U19" s="4">
        <v>11773894601</v>
      </c>
      <c r="V19" s="4"/>
      <c r="W19" s="4">
        <v>13067755216.128</v>
      </c>
      <c r="Y19" s="7">
        <v>2.6949978459713314E-3</v>
      </c>
      <c r="AA19" s="13"/>
    </row>
    <row r="20" spans="1:27" ht="18.75">
      <c r="A20" s="2" t="s">
        <v>26</v>
      </c>
      <c r="C20" s="4">
        <v>1673330</v>
      </c>
      <c r="E20" s="4">
        <v>8062083687</v>
      </c>
      <c r="F20" s="4"/>
      <c r="G20" s="4">
        <v>11876488121.610001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1673330</v>
      </c>
      <c r="R20" s="4"/>
      <c r="S20" s="4">
        <v>4725</v>
      </c>
      <c r="T20" s="4"/>
      <c r="U20" s="4">
        <v>5666544459</v>
      </c>
      <c r="V20" s="4"/>
      <c r="W20" s="4">
        <v>7859440668.7124996</v>
      </c>
      <c r="Y20" s="7">
        <v>1.6208733116287808E-3</v>
      </c>
      <c r="AA20" s="13"/>
    </row>
    <row r="21" spans="1:27" ht="18.75">
      <c r="A21" s="2" t="s">
        <v>27</v>
      </c>
      <c r="C21" s="4">
        <v>22400000</v>
      </c>
      <c r="E21" s="4">
        <v>106793006375</v>
      </c>
      <c r="F21" s="4"/>
      <c r="G21" s="4">
        <v>110442931200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22400000</v>
      </c>
      <c r="R21" s="4"/>
      <c r="S21" s="4">
        <v>5000</v>
      </c>
      <c r="T21" s="4"/>
      <c r="U21" s="4">
        <v>106793006375</v>
      </c>
      <c r="V21" s="4"/>
      <c r="W21" s="4">
        <v>111333600000</v>
      </c>
      <c r="Y21" s="7">
        <v>2.2960623857870007E-2</v>
      </c>
      <c r="AA21" s="13"/>
    </row>
    <row r="22" spans="1:27" ht="18.75">
      <c r="A22" s="2" t="s">
        <v>28</v>
      </c>
      <c r="C22" s="4">
        <v>1100000</v>
      </c>
      <c r="E22" s="4">
        <v>39210823549</v>
      </c>
      <c r="F22" s="4"/>
      <c r="G22" s="4">
        <v>41004562500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1100000</v>
      </c>
      <c r="R22" s="4"/>
      <c r="S22" s="4">
        <v>35600</v>
      </c>
      <c r="T22" s="4"/>
      <c r="U22" s="4">
        <v>39210823549</v>
      </c>
      <c r="V22" s="4"/>
      <c r="W22" s="4">
        <v>38926998000</v>
      </c>
      <c r="Y22" s="7">
        <v>8.0280181274481211E-3</v>
      </c>
      <c r="AA22" s="13"/>
    </row>
    <row r="23" spans="1:27" ht="18.75">
      <c r="A23" s="2" t="s">
        <v>29</v>
      </c>
      <c r="C23" s="4">
        <v>5818182</v>
      </c>
      <c r="E23" s="4">
        <v>96611401715</v>
      </c>
      <c r="F23" s="4"/>
      <c r="G23" s="4">
        <v>37419657896.637001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5818182</v>
      </c>
      <c r="R23" s="4"/>
      <c r="S23" s="4">
        <v>6460</v>
      </c>
      <c r="T23" s="4"/>
      <c r="U23" s="4">
        <v>96611401715</v>
      </c>
      <c r="V23" s="4"/>
      <c r="W23" s="4">
        <v>37361822258.466003</v>
      </c>
      <c r="Y23" s="7">
        <v>7.7052277795852577E-3</v>
      </c>
      <c r="AA23" s="13"/>
    </row>
    <row r="24" spans="1:27" ht="18.75">
      <c r="A24" s="2" t="s">
        <v>30</v>
      </c>
      <c r="C24" s="4">
        <v>34100000</v>
      </c>
      <c r="E24" s="4">
        <v>194562160402</v>
      </c>
      <c r="F24" s="4"/>
      <c r="G24" s="4">
        <v>166773756600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34100000</v>
      </c>
      <c r="R24" s="4"/>
      <c r="S24" s="4">
        <v>4469</v>
      </c>
      <c r="T24" s="4"/>
      <c r="U24" s="4">
        <v>194562160402</v>
      </c>
      <c r="V24" s="4"/>
      <c r="W24" s="4">
        <v>151486162245</v>
      </c>
      <c r="Y24" s="7">
        <v>3.1241393352767842E-2</v>
      </c>
      <c r="AA24" s="13"/>
    </row>
    <row r="25" spans="1:27" ht="18.75">
      <c r="A25" s="2" t="s">
        <v>31</v>
      </c>
      <c r="C25" s="4">
        <v>1</v>
      </c>
      <c r="E25" s="4">
        <v>6865</v>
      </c>
      <c r="F25" s="4"/>
      <c r="G25" s="4">
        <v>5914.5974999999999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1</v>
      </c>
      <c r="R25" s="4"/>
      <c r="S25" s="4">
        <v>6000</v>
      </c>
      <c r="T25" s="4"/>
      <c r="U25" s="4">
        <v>6865</v>
      </c>
      <c r="V25" s="4"/>
      <c r="W25" s="4">
        <v>5964.3</v>
      </c>
      <c r="Y25" s="7">
        <v>1.2300334209573218E-9</v>
      </c>
      <c r="AA25" s="13"/>
    </row>
    <row r="26" spans="1:27" ht="18.75">
      <c r="A26" s="2" t="s">
        <v>32</v>
      </c>
      <c r="C26" s="4">
        <v>6515544</v>
      </c>
      <c r="E26" s="4">
        <v>70661074680</v>
      </c>
      <c r="F26" s="4"/>
      <c r="G26" s="4">
        <v>65577362196.150002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6515544</v>
      </c>
      <c r="R26" s="4"/>
      <c r="S26" s="4">
        <v>8610</v>
      </c>
      <c r="T26" s="4"/>
      <c r="U26" s="4">
        <v>70661074680</v>
      </c>
      <c r="V26" s="4"/>
      <c r="W26" s="4">
        <v>55765045778.652</v>
      </c>
      <c r="Y26" s="7">
        <v>1.1500573416655262E-2</v>
      </c>
      <c r="AA26" s="13"/>
    </row>
    <row r="27" spans="1:27" ht="18.75">
      <c r="A27" s="2" t="s">
        <v>33</v>
      </c>
      <c r="C27" s="4">
        <v>15278959</v>
      </c>
      <c r="E27" s="4">
        <v>39624138469</v>
      </c>
      <c r="F27" s="4"/>
      <c r="G27" s="4">
        <v>46642499074.620499</v>
      </c>
      <c r="H27" s="4"/>
      <c r="I27" s="4">
        <v>0</v>
      </c>
      <c r="J27" s="4"/>
      <c r="K27" s="4">
        <v>0</v>
      </c>
      <c r="L27" s="4"/>
      <c r="M27" s="4">
        <v>-15278958</v>
      </c>
      <c r="N27" s="4"/>
      <c r="O27" s="4">
        <v>45098029156</v>
      </c>
      <c r="P27" s="4"/>
      <c r="Q27" s="4">
        <v>1</v>
      </c>
      <c r="R27" s="4"/>
      <c r="S27" s="4">
        <v>3104</v>
      </c>
      <c r="T27" s="4"/>
      <c r="U27" s="4">
        <v>2589</v>
      </c>
      <c r="V27" s="4"/>
      <c r="W27" s="4">
        <v>3085.5311999999999</v>
      </c>
      <c r="Y27" s="7">
        <v>6.3633728977525453E-10</v>
      </c>
      <c r="AA27" s="13"/>
    </row>
    <row r="28" spans="1:27" ht="18.75">
      <c r="A28" s="2" t="s">
        <v>34</v>
      </c>
      <c r="C28" s="4">
        <v>900000</v>
      </c>
      <c r="E28" s="4">
        <v>18466780313</v>
      </c>
      <c r="F28" s="4"/>
      <c r="G28" s="4">
        <v>20576835000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900000</v>
      </c>
      <c r="R28" s="4"/>
      <c r="S28" s="4">
        <v>23110</v>
      </c>
      <c r="T28" s="4"/>
      <c r="U28" s="4">
        <v>18466780313</v>
      </c>
      <c r="V28" s="4"/>
      <c r="W28" s="4">
        <v>20675245950</v>
      </c>
      <c r="Y28" s="7">
        <v>4.2639108537485563E-3</v>
      </c>
      <c r="AA28" s="13"/>
    </row>
    <row r="29" spans="1:27" ht="18.75">
      <c r="A29" s="2" t="s">
        <v>35</v>
      </c>
      <c r="C29" s="4">
        <v>26550844</v>
      </c>
      <c r="E29" s="4">
        <v>314495299748</v>
      </c>
      <c r="F29" s="4"/>
      <c r="G29" s="4">
        <v>293620639569.97498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26550844</v>
      </c>
      <c r="R29" s="4"/>
      <c r="S29" s="4">
        <v>10010</v>
      </c>
      <c r="T29" s="4"/>
      <c r="U29" s="4">
        <v>314495299748</v>
      </c>
      <c r="V29" s="4"/>
      <c r="W29" s="4">
        <v>264192593446.78201</v>
      </c>
      <c r="Y29" s="7">
        <v>5.4485139833498016E-2</v>
      </c>
      <c r="AA29" s="13"/>
    </row>
    <row r="30" spans="1:27" ht="18.75">
      <c r="A30" s="2" t="s">
        <v>36</v>
      </c>
      <c r="C30" s="4">
        <v>4000000</v>
      </c>
      <c r="E30" s="4">
        <v>92638774873</v>
      </c>
      <c r="F30" s="4"/>
      <c r="G30" s="4">
        <v>85488300000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4000000</v>
      </c>
      <c r="R30" s="4"/>
      <c r="S30" s="4">
        <v>16360</v>
      </c>
      <c r="T30" s="4"/>
      <c r="U30" s="4">
        <v>92638774873</v>
      </c>
      <c r="V30" s="4"/>
      <c r="W30" s="4">
        <v>65050632000</v>
      </c>
      <c r="Y30" s="7">
        <v>1.3415564511241191E-2</v>
      </c>
      <c r="AA30" s="13"/>
    </row>
    <row r="31" spans="1:27" ht="18.75">
      <c r="A31" s="2" t="s">
        <v>37</v>
      </c>
      <c r="C31" s="4">
        <v>6459853</v>
      </c>
      <c r="E31" s="4">
        <v>22682728460</v>
      </c>
      <c r="F31" s="4"/>
      <c r="G31" s="4">
        <v>22346530723.782001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6459853</v>
      </c>
      <c r="R31" s="4"/>
      <c r="S31" s="4">
        <v>3090</v>
      </c>
      <c r="T31" s="4"/>
      <c r="U31" s="4">
        <v>22682728460</v>
      </c>
      <c r="V31" s="4"/>
      <c r="W31" s="4">
        <v>19842178142.668499</v>
      </c>
      <c r="Y31" s="7">
        <v>4.0921050685027802E-3</v>
      </c>
      <c r="AA31" s="13"/>
    </row>
    <row r="32" spans="1:27" ht="18.75">
      <c r="A32" s="2" t="s">
        <v>38</v>
      </c>
      <c r="C32" s="4">
        <v>24672280</v>
      </c>
      <c r="E32" s="4">
        <v>251800650792</v>
      </c>
      <c r="F32" s="4"/>
      <c r="G32" s="4">
        <v>217295752215.23999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24672280</v>
      </c>
      <c r="R32" s="4"/>
      <c r="S32" s="4">
        <v>8180</v>
      </c>
      <c r="T32" s="4"/>
      <c r="U32" s="4">
        <v>251800650792</v>
      </c>
      <c r="V32" s="4"/>
      <c r="W32" s="4">
        <v>200618425860.12</v>
      </c>
      <c r="Y32" s="7">
        <v>4.1374070497425725E-2</v>
      </c>
      <c r="AA32" s="13"/>
    </row>
    <row r="33" spans="1:27" ht="18.75">
      <c r="A33" s="2" t="s">
        <v>39</v>
      </c>
      <c r="C33" s="4">
        <v>20251354</v>
      </c>
      <c r="E33" s="4">
        <v>191168531645</v>
      </c>
      <c r="F33" s="4"/>
      <c r="G33" s="4">
        <v>197282412748.26001</v>
      </c>
      <c r="H33" s="4"/>
      <c r="I33" s="4">
        <v>455748</v>
      </c>
      <c r="J33" s="4"/>
      <c r="K33" s="4">
        <v>4563639010</v>
      </c>
      <c r="L33" s="4"/>
      <c r="M33" s="4">
        <v>-6576063</v>
      </c>
      <c r="N33" s="4"/>
      <c r="O33" s="4">
        <v>66503228560</v>
      </c>
      <c r="P33" s="4"/>
      <c r="Q33" s="4">
        <v>14131039</v>
      </c>
      <c r="R33" s="4"/>
      <c r="S33" s="4">
        <v>9460</v>
      </c>
      <c r="T33" s="4"/>
      <c r="U33" s="4">
        <v>133572478525</v>
      </c>
      <c r="V33" s="4"/>
      <c r="W33" s="4">
        <v>132884235147.80701</v>
      </c>
      <c r="Y33" s="7">
        <v>2.7405068549562268E-2</v>
      </c>
      <c r="AA33" s="13"/>
    </row>
    <row r="34" spans="1:27" ht="18.75">
      <c r="A34" s="2" t="s">
        <v>40</v>
      </c>
      <c r="C34" s="4">
        <v>16000000</v>
      </c>
      <c r="E34" s="4">
        <v>185080089916</v>
      </c>
      <c r="F34" s="4"/>
      <c r="G34" s="4">
        <v>138848904000</v>
      </c>
      <c r="H34" s="4"/>
      <c r="I34" s="4">
        <v>12800000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28800000</v>
      </c>
      <c r="R34" s="4"/>
      <c r="S34" s="4">
        <v>4283</v>
      </c>
      <c r="T34" s="4"/>
      <c r="U34" s="4">
        <v>169454489916</v>
      </c>
      <c r="V34" s="4"/>
      <c r="W34" s="4">
        <v>122616465120</v>
      </c>
      <c r="Y34" s="7">
        <v>2.5287519081409006E-2</v>
      </c>
      <c r="AA34" s="13"/>
    </row>
    <row r="35" spans="1:27" ht="18.75">
      <c r="A35" s="2" t="s">
        <v>41</v>
      </c>
      <c r="C35" s="4">
        <v>10233871</v>
      </c>
      <c r="E35" s="4">
        <v>114935274119</v>
      </c>
      <c r="F35" s="4"/>
      <c r="G35" s="4">
        <v>114547748804.61301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10233871</v>
      </c>
      <c r="R35" s="4"/>
      <c r="S35" s="4">
        <v>10820</v>
      </c>
      <c r="T35" s="4"/>
      <c r="U35" s="4">
        <v>114935274119</v>
      </c>
      <c r="V35" s="4"/>
      <c r="W35" s="4">
        <v>110071637838.89101</v>
      </c>
      <c r="Y35" s="7">
        <v>2.2700366051564558E-2</v>
      </c>
      <c r="AA35" s="13"/>
    </row>
    <row r="36" spans="1:27" ht="18.75">
      <c r="A36" s="2" t="s">
        <v>42</v>
      </c>
      <c r="C36" s="4">
        <v>40000000</v>
      </c>
      <c r="E36" s="4">
        <v>607629362996</v>
      </c>
      <c r="F36" s="4"/>
      <c r="G36" s="4">
        <v>555872760000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40000000</v>
      </c>
      <c r="R36" s="4"/>
      <c r="S36" s="4">
        <v>13450</v>
      </c>
      <c r="T36" s="4"/>
      <c r="U36" s="4">
        <v>607629362996</v>
      </c>
      <c r="V36" s="4"/>
      <c r="W36" s="4">
        <v>534798900000</v>
      </c>
      <c r="Y36" s="7">
        <v>0.11029299674583987</v>
      </c>
      <c r="AA36" s="13"/>
    </row>
    <row r="37" spans="1:27" ht="18.75">
      <c r="A37" s="2" t="s">
        <v>43</v>
      </c>
      <c r="C37" s="4">
        <v>5249823</v>
      </c>
      <c r="E37" s="4">
        <v>90063852774</v>
      </c>
      <c r="F37" s="4"/>
      <c r="G37" s="4">
        <v>88715971403.550003</v>
      </c>
      <c r="H37" s="4"/>
      <c r="I37" s="4">
        <v>90442</v>
      </c>
      <c r="J37" s="4"/>
      <c r="K37" s="4">
        <v>1563716086</v>
      </c>
      <c r="L37" s="4"/>
      <c r="M37" s="4">
        <v>0</v>
      </c>
      <c r="N37" s="4"/>
      <c r="O37" s="4">
        <v>0</v>
      </c>
      <c r="P37" s="4"/>
      <c r="Q37" s="4">
        <v>5340265</v>
      </c>
      <c r="R37" s="4"/>
      <c r="S37" s="4">
        <v>15300</v>
      </c>
      <c r="T37" s="4"/>
      <c r="U37" s="4">
        <v>91627568860</v>
      </c>
      <c r="V37" s="4"/>
      <c r="W37" s="4">
        <v>81219903475.725006</v>
      </c>
      <c r="Y37" s="7">
        <v>1.6750196288260064E-2</v>
      </c>
      <c r="AA37" s="13"/>
    </row>
    <row r="38" spans="1:27" ht="18.75">
      <c r="A38" s="2" t="s">
        <v>44</v>
      </c>
      <c r="C38" s="4">
        <v>3000000</v>
      </c>
      <c r="E38" s="4">
        <v>67909952524</v>
      </c>
      <c r="F38" s="4"/>
      <c r="G38" s="4">
        <v>70855884000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3000000</v>
      </c>
      <c r="R38" s="4"/>
      <c r="S38" s="4">
        <v>23200</v>
      </c>
      <c r="T38" s="4"/>
      <c r="U38" s="4">
        <v>67909952524</v>
      </c>
      <c r="V38" s="4"/>
      <c r="W38" s="4">
        <v>69185880000</v>
      </c>
      <c r="Y38" s="7">
        <v>1.4268387683104934E-2</v>
      </c>
      <c r="AA38" s="13"/>
    </row>
    <row r="39" spans="1:27" ht="18.75">
      <c r="A39" s="2" t="s">
        <v>45</v>
      </c>
      <c r="C39" s="4">
        <v>2300000</v>
      </c>
      <c r="E39" s="4">
        <v>63885124696</v>
      </c>
      <c r="F39" s="4"/>
      <c r="G39" s="4">
        <v>48012615000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2300000</v>
      </c>
      <c r="R39" s="4"/>
      <c r="S39" s="4">
        <v>20400</v>
      </c>
      <c r="T39" s="4"/>
      <c r="U39" s="4">
        <v>63885124696</v>
      </c>
      <c r="V39" s="4"/>
      <c r="W39" s="4">
        <v>46640826000</v>
      </c>
      <c r="Y39" s="7">
        <v>9.6188613518862574E-3</v>
      </c>
      <c r="AA39" s="13"/>
    </row>
    <row r="40" spans="1:27" ht="18.75">
      <c r="A40" s="2" t="s">
        <v>46</v>
      </c>
      <c r="C40" s="4">
        <v>1700000</v>
      </c>
      <c r="E40" s="4">
        <v>4952065361</v>
      </c>
      <c r="F40" s="4"/>
      <c r="G40" s="4">
        <v>12826227150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1700000</v>
      </c>
      <c r="R40" s="4"/>
      <c r="S40" s="4">
        <v>7280</v>
      </c>
      <c r="T40" s="4"/>
      <c r="U40" s="4">
        <v>4952065361</v>
      </c>
      <c r="V40" s="4"/>
      <c r="W40" s="4">
        <v>12302362800</v>
      </c>
      <c r="Y40" s="7">
        <v>2.5371489362946359E-3</v>
      </c>
      <c r="AA40" s="13"/>
    </row>
    <row r="41" spans="1:27" ht="18.75">
      <c r="A41" s="2" t="s">
        <v>47</v>
      </c>
      <c r="C41" s="4">
        <v>20884146</v>
      </c>
      <c r="E41" s="4">
        <v>94404086903</v>
      </c>
      <c r="F41" s="4"/>
      <c r="G41" s="4">
        <v>159643518197.69699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20884146</v>
      </c>
      <c r="R41" s="4"/>
      <c r="S41" s="4">
        <v>6860</v>
      </c>
      <c r="T41" s="4"/>
      <c r="U41" s="4">
        <v>94404086903</v>
      </c>
      <c r="V41" s="4"/>
      <c r="W41" s="4">
        <v>142412813372.71799</v>
      </c>
      <c r="Y41" s="7">
        <v>2.937017253005398E-2</v>
      </c>
      <c r="AA41" s="13"/>
    </row>
    <row r="42" spans="1:27" ht="18.75">
      <c r="A42" s="2" t="s">
        <v>48</v>
      </c>
      <c r="C42" s="4">
        <v>3573734</v>
      </c>
      <c r="E42" s="4">
        <v>121029577100</v>
      </c>
      <c r="F42" s="4"/>
      <c r="G42" s="4">
        <v>94850956548.089996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3573734</v>
      </c>
      <c r="R42" s="4"/>
      <c r="S42" s="4">
        <v>26150</v>
      </c>
      <c r="T42" s="4"/>
      <c r="U42" s="4">
        <v>121029577100</v>
      </c>
      <c r="V42" s="4"/>
      <c r="W42" s="4">
        <v>92897097892.604996</v>
      </c>
      <c r="Y42" s="7">
        <v>1.9158415089423425E-2</v>
      </c>
      <c r="AA42" s="13"/>
    </row>
    <row r="43" spans="1:27" ht="18.75">
      <c r="A43" s="2" t="s">
        <v>49</v>
      </c>
      <c r="C43" s="4">
        <v>785000</v>
      </c>
      <c r="E43" s="4">
        <v>59578141884</v>
      </c>
      <c r="F43" s="4"/>
      <c r="G43" s="4">
        <v>64221097275</v>
      </c>
      <c r="H43" s="4"/>
      <c r="I43" s="4">
        <v>0</v>
      </c>
      <c r="J43" s="4"/>
      <c r="K43" s="4">
        <v>0</v>
      </c>
      <c r="L43" s="4"/>
      <c r="M43" s="4">
        <v>-150000</v>
      </c>
      <c r="N43" s="4"/>
      <c r="O43" s="4">
        <v>13818817092</v>
      </c>
      <c r="P43" s="4"/>
      <c r="Q43" s="4">
        <v>635000</v>
      </c>
      <c r="R43" s="4"/>
      <c r="S43" s="4">
        <v>85300</v>
      </c>
      <c r="T43" s="4"/>
      <c r="U43" s="4">
        <v>48193783571</v>
      </c>
      <c r="V43" s="4"/>
      <c r="W43" s="4">
        <v>53843215275</v>
      </c>
      <c r="Y43" s="7">
        <v>1.1104229210477302E-2</v>
      </c>
      <c r="AA43" s="13"/>
    </row>
    <row r="44" spans="1:27" ht="18.75">
      <c r="A44" s="2" t="s">
        <v>50</v>
      </c>
      <c r="C44" s="4">
        <v>80313993</v>
      </c>
      <c r="E44" s="4">
        <v>411919138738</v>
      </c>
      <c r="F44" s="4"/>
      <c r="G44" s="4">
        <v>422333099883.328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80313993</v>
      </c>
      <c r="R44" s="4"/>
      <c r="S44" s="4">
        <v>4990</v>
      </c>
      <c r="T44" s="4"/>
      <c r="U44" s="4">
        <v>411919138738</v>
      </c>
      <c r="V44" s="4"/>
      <c r="W44" s="4">
        <v>398382262460.83301</v>
      </c>
      <c r="Y44" s="7">
        <v>8.2159431474509353E-2</v>
      </c>
      <c r="AA44" s="13"/>
    </row>
    <row r="45" spans="1:27" ht="18.75">
      <c r="A45" s="2" t="s">
        <v>51</v>
      </c>
      <c r="C45" s="4">
        <v>23629704</v>
      </c>
      <c r="E45" s="4">
        <v>88426214714</v>
      </c>
      <c r="F45" s="4"/>
      <c r="G45" s="4">
        <v>52803513123.177597</v>
      </c>
      <c r="H45" s="4"/>
      <c r="I45" s="4">
        <v>0</v>
      </c>
      <c r="J45" s="4"/>
      <c r="K45" s="4">
        <v>0</v>
      </c>
      <c r="L45" s="4"/>
      <c r="M45" s="4">
        <v>-1000000</v>
      </c>
      <c r="N45" s="4"/>
      <c r="O45" s="4">
        <v>2101751050</v>
      </c>
      <c r="P45" s="4"/>
      <c r="Q45" s="4">
        <v>22629704</v>
      </c>
      <c r="R45" s="4"/>
      <c r="S45" s="4">
        <v>1970</v>
      </c>
      <c r="T45" s="4"/>
      <c r="U45" s="4">
        <v>84684051258</v>
      </c>
      <c r="V45" s="4"/>
      <c r="W45" s="4">
        <v>44315262804.564003</v>
      </c>
      <c r="Y45" s="7">
        <v>9.1392542809920069E-3</v>
      </c>
      <c r="AA45" s="13"/>
    </row>
    <row r="46" spans="1:27" ht="18.75">
      <c r="A46" s="2" t="s">
        <v>52</v>
      </c>
      <c r="C46" s="4">
        <v>2490764</v>
      </c>
      <c r="E46" s="4">
        <v>40209921547</v>
      </c>
      <c r="F46" s="4"/>
      <c r="G46" s="4">
        <v>36941083796.664001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2490764</v>
      </c>
      <c r="R46" s="4"/>
      <c r="S46" s="4">
        <v>14500</v>
      </c>
      <c r="T46" s="4"/>
      <c r="U46" s="4">
        <v>40209921547</v>
      </c>
      <c r="V46" s="4"/>
      <c r="W46" s="4">
        <v>35901187335.900002</v>
      </c>
      <c r="Y46" s="7">
        <v>7.4039971623169124E-3</v>
      </c>
      <c r="AA46" s="13"/>
    </row>
    <row r="47" spans="1:27" ht="18.75">
      <c r="A47" s="2" t="s">
        <v>53</v>
      </c>
      <c r="C47" s="4">
        <v>85000000</v>
      </c>
      <c r="E47" s="4">
        <v>218753818289</v>
      </c>
      <c r="F47" s="4"/>
      <c r="G47" s="4">
        <v>147864937500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85000000</v>
      </c>
      <c r="R47" s="4"/>
      <c r="S47" s="4">
        <v>1524</v>
      </c>
      <c r="T47" s="4"/>
      <c r="U47" s="4">
        <v>218753818289</v>
      </c>
      <c r="V47" s="4"/>
      <c r="W47" s="4">
        <v>128769237000</v>
      </c>
      <c r="Y47" s="7">
        <v>2.6556421558468581E-2</v>
      </c>
      <c r="AA47" s="13"/>
    </row>
    <row r="48" spans="1:27" ht="18.75">
      <c r="A48" s="2" t="s">
        <v>54</v>
      </c>
      <c r="C48" s="4">
        <v>2000000</v>
      </c>
      <c r="E48" s="4">
        <v>5891998859</v>
      </c>
      <c r="F48" s="4"/>
      <c r="G48" s="4">
        <v>60338835000</v>
      </c>
      <c r="H48" s="4"/>
      <c r="I48" s="4">
        <v>1000000</v>
      </c>
      <c r="J48" s="4"/>
      <c r="K48" s="4">
        <v>31859538240</v>
      </c>
      <c r="L48" s="4"/>
      <c r="M48" s="4">
        <v>0</v>
      </c>
      <c r="N48" s="4"/>
      <c r="O48" s="4">
        <v>0</v>
      </c>
      <c r="P48" s="4"/>
      <c r="Q48" s="4">
        <v>3000000</v>
      </c>
      <c r="R48" s="4"/>
      <c r="S48" s="4">
        <v>31000</v>
      </c>
      <c r="T48" s="4"/>
      <c r="U48" s="4">
        <v>37751537099</v>
      </c>
      <c r="V48" s="4"/>
      <c r="W48" s="4">
        <v>92446650000</v>
      </c>
      <c r="Y48" s="7">
        <v>1.9065518024838489E-2</v>
      </c>
      <c r="AA48" s="13"/>
    </row>
    <row r="49" spans="1:27" ht="18.75">
      <c r="A49" s="2" t="s">
        <v>55</v>
      </c>
      <c r="C49" s="4">
        <v>5000000</v>
      </c>
      <c r="E49" s="4">
        <v>140038220602</v>
      </c>
      <c r="F49" s="4"/>
      <c r="G49" s="4">
        <v>70577550000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5000000</v>
      </c>
      <c r="R49" s="4"/>
      <c r="S49" s="4">
        <v>13700</v>
      </c>
      <c r="T49" s="4"/>
      <c r="U49" s="4">
        <v>140038220602</v>
      </c>
      <c r="V49" s="4"/>
      <c r="W49" s="4">
        <v>68092425000</v>
      </c>
      <c r="Y49" s="7">
        <v>1.4042881555929424E-2</v>
      </c>
      <c r="AA49" s="13"/>
    </row>
    <row r="50" spans="1:27" ht="18.75">
      <c r="A50" s="2" t="s">
        <v>56</v>
      </c>
      <c r="C50" s="4">
        <v>3100000</v>
      </c>
      <c r="E50" s="4">
        <v>43314649108</v>
      </c>
      <c r="F50" s="4"/>
      <c r="G50" s="4">
        <v>77316214950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3100000</v>
      </c>
      <c r="R50" s="4"/>
      <c r="S50" s="4">
        <v>23230</v>
      </c>
      <c r="T50" s="4"/>
      <c r="U50" s="4">
        <v>43314649108</v>
      </c>
      <c r="V50" s="4"/>
      <c r="W50" s="4">
        <v>71584522650</v>
      </c>
      <c r="Y50" s="7">
        <v>1.4763066123899937E-2</v>
      </c>
      <c r="AA50" s="13"/>
    </row>
    <row r="51" spans="1:27" ht="18.75">
      <c r="A51" s="2" t="s">
        <v>57</v>
      </c>
      <c r="C51" s="4">
        <v>6000000</v>
      </c>
      <c r="E51" s="4">
        <v>99246253986</v>
      </c>
      <c r="F51" s="4"/>
      <c r="G51" s="4">
        <v>40736169000</v>
      </c>
      <c r="H51" s="4"/>
      <c r="I51" s="4">
        <v>0</v>
      </c>
      <c r="J51" s="4"/>
      <c r="K51" s="4">
        <v>0</v>
      </c>
      <c r="L51" s="4"/>
      <c r="M51" s="4">
        <v>-439807</v>
      </c>
      <c r="N51" s="4"/>
      <c r="O51" s="4">
        <v>2955724067</v>
      </c>
      <c r="P51" s="4"/>
      <c r="Q51" s="4">
        <v>5560193</v>
      </c>
      <c r="R51" s="4"/>
      <c r="S51" s="4">
        <v>6510</v>
      </c>
      <c r="T51" s="4"/>
      <c r="U51" s="4">
        <v>91971387782</v>
      </c>
      <c r="V51" s="4"/>
      <c r="W51" s="4">
        <v>35981485134.241501</v>
      </c>
      <c r="Y51" s="7">
        <v>7.4205571904156558E-3</v>
      </c>
      <c r="AA51" s="13"/>
    </row>
    <row r="52" spans="1:27" ht="18.75">
      <c r="A52" s="2" t="s">
        <v>58</v>
      </c>
      <c r="C52" s="4">
        <v>4000000</v>
      </c>
      <c r="E52" s="4">
        <v>40509771870</v>
      </c>
      <c r="F52" s="4"/>
      <c r="G52" s="4">
        <v>40398192000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4000000</v>
      </c>
      <c r="R52" s="4"/>
      <c r="S52" s="4">
        <v>8500</v>
      </c>
      <c r="T52" s="4"/>
      <c r="U52" s="4">
        <v>40509771870</v>
      </c>
      <c r="V52" s="4"/>
      <c r="W52" s="4">
        <v>33797700000</v>
      </c>
      <c r="Y52" s="7">
        <v>6.9701893854248239E-3</v>
      </c>
      <c r="AA52" s="13"/>
    </row>
    <row r="53" spans="1:27" ht="18.75">
      <c r="A53" s="2" t="s">
        <v>59</v>
      </c>
      <c r="C53" s="4">
        <v>16000000</v>
      </c>
      <c r="E53" s="4">
        <v>129650884041</v>
      </c>
      <c r="F53" s="4"/>
      <c r="G53" s="4">
        <v>84772584000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16000000</v>
      </c>
      <c r="R53" s="4"/>
      <c r="S53" s="4">
        <v>5020</v>
      </c>
      <c r="T53" s="4"/>
      <c r="U53" s="4">
        <v>129650884041</v>
      </c>
      <c r="V53" s="4"/>
      <c r="W53" s="4">
        <v>79842096000</v>
      </c>
      <c r="Y53" s="7">
        <v>1.6466047395215348E-2</v>
      </c>
      <c r="AA53" s="13"/>
    </row>
    <row r="54" spans="1:27" ht="18.75">
      <c r="A54" s="2" t="s">
        <v>60</v>
      </c>
      <c r="C54" s="4">
        <v>3300000</v>
      </c>
      <c r="E54" s="4">
        <v>40259949428</v>
      </c>
      <c r="F54" s="4"/>
      <c r="G54" s="4">
        <v>43497639900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3300000</v>
      </c>
      <c r="R54" s="4"/>
      <c r="S54" s="4">
        <v>13750</v>
      </c>
      <c r="T54" s="4"/>
      <c r="U54" s="4">
        <v>40259949428</v>
      </c>
      <c r="V54" s="4"/>
      <c r="W54" s="4">
        <v>45105018750</v>
      </c>
      <c r="Y54" s="7">
        <v>9.302127745989746E-3</v>
      </c>
      <c r="AA54" s="13"/>
    </row>
    <row r="55" spans="1:27" ht="18.75">
      <c r="A55" s="2" t="s">
        <v>61</v>
      </c>
      <c r="C55" s="4">
        <v>10200</v>
      </c>
      <c r="E55" s="4">
        <v>698446833</v>
      </c>
      <c r="F55" s="4"/>
      <c r="G55" s="4">
        <v>465323353.82999998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10200</v>
      </c>
      <c r="R55" s="4"/>
      <c r="S55" s="4">
        <v>45893</v>
      </c>
      <c r="T55" s="4"/>
      <c r="U55" s="4">
        <v>698446833</v>
      </c>
      <c r="V55" s="4"/>
      <c r="W55" s="4">
        <v>465323353.82999998</v>
      </c>
      <c r="Y55" s="7">
        <v>9.5964870439590433E-5</v>
      </c>
      <c r="AA55" s="13"/>
    </row>
    <row r="56" spans="1:27" ht="18.75">
      <c r="A56" s="2" t="s">
        <v>62</v>
      </c>
      <c r="C56" s="4">
        <v>5990742</v>
      </c>
      <c r="E56" s="4">
        <v>52277530330</v>
      </c>
      <c r="F56" s="4"/>
      <c r="G56" s="4">
        <f>23814433243.3149-10</f>
        <v>23814433233.314899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5990742</v>
      </c>
      <c r="R56" s="4"/>
      <c r="S56" s="4">
        <v>4131</v>
      </c>
      <c r="T56" s="4"/>
      <c r="U56" s="4">
        <v>52277530330</v>
      </c>
      <c r="V56" s="4"/>
      <c r="W56" s="4">
        <v>24600506058.5481</v>
      </c>
      <c r="Y56" s="7">
        <v>5.0734276653550698E-3</v>
      </c>
      <c r="AA56" s="13"/>
    </row>
    <row r="57" spans="1:27" ht="18.75">
      <c r="A57" s="2" t="s">
        <v>63</v>
      </c>
      <c r="C57" s="4">
        <v>0</v>
      </c>
      <c r="E57" s="4">
        <v>0</v>
      </c>
      <c r="F57" s="4"/>
      <c r="G57" s="4">
        <v>0</v>
      </c>
      <c r="H57" s="4"/>
      <c r="I57" s="4">
        <v>1003998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1003998</v>
      </c>
      <c r="R57" s="4"/>
      <c r="S57" s="4">
        <v>3725</v>
      </c>
      <c r="T57" s="4"/>
      <c r="U57" s="4">
        <v>2395539228</v>
      </c>
      <c r="V57" s="4"/>
      <c r="W57" s="4">
        <v>3717640189.3274999</v>
      </c>
      <c r="Y57" s="7">
        <v>7.6669880454821701E-4</v>
      </c>
      <c r="AA57" s="13"/>
    </row>
    <row r="58" spans="1:27" ht="18.75">
      <c r="A58" s="2" t="s">
        <v>64</v>
      </c>
      <c r="C58" s="4">
        <v>0</v>
      </c>
      <c r="E58" s="4">
        <v>0</v>
      </c>
      <c r="F58" s="4"/>
      <c r="G58" s="4">
        <v>0</v>
      </c>
      <c r="H58" s="4"/>
      <c r="I58" s="4">
        <v>3200000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3200000</v>
      </c>
      <c r="R58" s="4"/>
      <c r="S58" s="4">
        <v>3283</v>
      </c>
      <c r="T58" s="4"/>
      <c r="U58" s="4">
        <v>15625600000</v>
      </c>
      <c r="V58" s="4"/>
      <c r="W58" s="4">
        <v>10443091680</v>
      </c>
      <c r="Y58" s="7">
        <v>2.1537065178682067E-3</v>
      </c>
      <c r="AA58" s="13"/>
    </row>
    <row r="59" spans="1:27" ht="18.75">
      <c r="A59" s="2" t="s">
        <v>65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835903</v>
      </c>
      <c r="J59" s="4"/>
      <c r="K59" s="4">
        <v>98865817080</v>
      </c>
      <c r="L59" s="4"/>
      <c r="M59" s="4">
        <v>0</v>
      </c>
      <c r="N59" s="4"/>
      <c r="O59" s="4">
        <v>0</v>
      </c>
      <c r="P59" s="4"/>
      <c r="Q59" s="4">
        <v>835903</v>
      </c>
      <c r="R59" s="4"/>
      <c r="S59" s="4">
        <v>112300</v>
      </c>
      <c r="T59" s="4"/>
      <c r="U59" s="4">
        <v>98865817080</v>
      </c>
      <c r="V59" s="4"/>
      <c r="W59" s="4">
        <f>93313369053.945-15</f>
        <v>93313369038.945007</v>
      </c>
      <c r="Y59" s="7">
        <v>1.9244263792905551E-2</v>
      </c>
      <c r="AA59" s="13"/>
    </row>
    <row r="60" spans="1:27" ht="19.5" thickBot="1">
      <c r="C60" s="4"/>
      <c r="D60" s="4"/>
      <c r="E60" s="9">
        <f>SUM(E9:E59)</f>
        <v>5117522648836</v>
      </c>
      <c r="F60" s="4"/>
      <c r="G60" s="9">
        <f>SUM(G9:G59)</f>
        <v>4669391937124.1641</v>
      </c>
      <c r="H60" s="4"/>
      <c r="I60" s="9">
        <f>SUM(I9:I59)</f>
        <v>28462052</v>
      </c>
      <c r="J60" s="4"/>
      <c r="K60" s="9">
        <f>SUM(K9:K59)</f>
        <v>176610001382</v>
      </c>
      <c r="L60" s="4"/>
      <c r="M60" s="9">
        <f>SUM(M9:M59)</f>
        <v>-26254638</v>
      </c>
      <c r="N60" s="4"/>
      <c r="O60" s="9">
        <f>SUM(O9:O59)</f>
        <v>172247032757</v>
      </c>
      <c r="P60" s="4"/>
      <c r="Q60" s="9">
        <f>SUM(Q9:Q59)</f>
        <v>677719707</v>
      </c>
      <c r="R60" s="4"/>
      <c r="S60" s="9">
        <f>SUM(S9:S59)</f>
        <v>945209</v>
      </c>
      <c r="T60" s="4"/>
      <c r="U60" s="9">
        <f>SUM(U9:U59)</f>
        <v>5118518492268</v>
      </c>
      <c r="V60" s="4"/>
      <c r="W60" s="9">
        <f>SUM(W9:W59)</f>
        <v>4397644074823.4438</v>
      </c>
      <c r="Y60" s="10">
        <f>SUM(Y9:Y59)</f>
        <v>0.90693781089277481</v>
      </c>
      <c r="AA60" s="13"/>
    </row>
    <row r="61" spans="1:27" ht="19.5" thickTop="1">
      <c r="C61" s="4"/>
      <c r="D61" s="4"/>
      <c r="E61" s="4"/>
      <c r="F61" s="4"/>
      <c r="G61" s="4"/>
      <c r="I61" s="12"/>
      <c r="K61" s="12"/>
      <c r="M61" s="3"/>
      <c r="O61" s="12"/>
    </row>
    <row r="62" spans="1:27">
      <c r="E62" s="11"/>
      <c r="F62" s="11"/>
      <c r="G62" s="11"/>
      <c r="U62" s="3"/>
      <c r="W62" s="3"/>
    </row>
    <row r="63" spans="1:27">
      <c r="K63" s="3"/>
      <c r="M63" s="3"/>
      <c r="O63" s="3"/>
      <c r="W63" s="3"/>
    </row>
    <row r="64" spans="1:27">
      <c r="G64" s="11"/>
      <c r="I64" s="11"/>
      <c r="W64" s="3"/>
    </row>
    <row r="65" spans="7:23">
      <c r="U65" s="3"/>
      <c r="W65" s="3"/>
    </row>
    <row r="66" spans="7:23">
      <c r="G66" s="11"/>
      <c r="W66" s="3"/>
    </row>
    <row r="68" spans="7:23">
      <c r="W68" s="11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view="pageBreakPreview" zoomScale="120" zoomScaleNormal="100" zoomScaleSheetLayoutView="120" workbookViewId="0">
      <selection activeCell="G12" sqref="G12"/>
    </sheetView>
  </sheetViews>
  <sheetFormatPr defaultRowHeight="15"/>
  <cols>
    <col min="1" max="1" width="24.28515625" style="1" bestFit="1" customWidth="1"/>
    <col min="2" max="2" width="1" style="1" customWidth="1"/>
    <col min="3" max="3" width="20" style="1" bestFit="1" customWidth="1"/>
    <col min="4" max="4" width="1" style="1" customWidth="1"/>
    <col min="5" max="5" width="25.5703125" style="1" bestFit="1" customWidth="1"/>
    <col min="6" max="6" width="1" style="1" customWidth="1"/>
    <col min="7" max="7" width="38.28515625" style="1" bestFit="1" customWidth="1"/>
    <col min="8" max="8" width="1" style="1" customWidth="1"/>
    <col min="9" max="9" width="19.5703125" style="1" bestFit="1" customWidth="1"/>
    <col min="10" max="10" width="20.7109375" style="1" bestFit="1" customWidth="1"/>
    <col min="11" max="16384" width="9.140625" style="1"/>
  </cols>
  <sheetData>
    <row r="2" spans="1:10" ht="23.25">
      <c r="A2" s="14" t="s">
        <v>0</v>
      </c>
      <c r="B2" s="14"/>
      <c r="C2" s="14"/>
      <c r="D2" s="14"/>
      <c r="E2" s="14"/>
      <c r="F2" s="14"/>
      <c r="G2" s="14"/>
    </row>
    <row r="3" spans="1:10" ht="23.25">
      <c r="A3" s="14" t="s">
        <v>102</v>
      </c>
      <c r="B3" s="14"/>
      <c r="C3" s="14"/>
      <c r="D3" s="14"/>
      <c r="E3" s="14"/>
      <c r="F3" s="14"/>
      <c r="G3" s="14"/>
    </row>
    <row r="4" spans="1:10" ht="23.25">
      <c r="A4" s="14" t="s">
        <v>2</v>
      </c>
      <c r="B4" s="14"/>
      <c r="C4" s="14"/>
      <c r="D4" s="14"/>
      <c r="E4" s="14"/>
      <c r="F4" s="14"/>
      <c r="G4" s="14"/>
    </row>
    <row r="5" spans="1:10" ht="18.75">
      <c r="I5" s="5"/>
      <c r="J5" s="5"/>
    </row>
    <row r="6" spans="1:10" ht="23.25">
      <c r="A6" s="15" t="s">
        <v>106</v>
      </c>
      <c r="C6" s="15" t="s">
        <v>73</v>
      </c>
      <c r="E6" s="15" t="s">
        <v>159</v>
      </c>
      <c r="G6" s="15" t="s">
        <v>13</v>
      </c>
      <c r="I6" s="3"/>
      <c r="J6" s="3"/>
    </row>
    <row r="7" spans="1:10" ht="18.75">
      <c r="A7" s="2" t="s">
        <v>169</v>
      </c>
      <c r="C7" s="4">
        <v>-261800253986</v>
      </c>
      <c r="E7" s="7">
        <v>1.0072069203444471</v>
      </c>
      <c r="F7" s="6"/>
      <c r="G7" s="7">
        <v>-5.3991761316146962E-2</v>
      </c>
      <c r="I7" s="13"/>
      <c r="J7" s="13"/>
    </row>
    <row r="8" spans="1:10" ht="18.75">
      <c r="A8" s="2" t="s">
        <v>170</v>
      </c>
      <c r="C8" s="4">
        <v>0</v>
      </c>
      <c r="E8" s="7">
        <v>0</v>
      </c>
      <c r="F8" s="6"/>
      <c r="G8" s="7">
        <v>0</v>
      </c>
      <c r="I8" s="13"/>
      <c r="J8" s="13"/>
    </row>
    <row r="9" spans="1:10" ht="18.75">
      <c r="A9" s="2" t="s">
        <v>171</v>
      </c>
      <c r="C9" s="4">
        <v>364211194</v>
      </c>
      <c r="E9" s="7">
        <v>-1.4012058028153435E-3</v>
      </c>
      <c r="F9" s="6"/>
      <c r="G9" s="7">
        <v>7.5112241320317701E-5</v>
      </c>
      <c r="I9" s="13"/>
      <c r="J9" s="13"/>
    </row>
    <row r="10" spans="1:10" ht="19.5" thickBot="1">
      <c r="C10" s="9">
        <f>SUM(C7:C9)</f>
        <v>-261436042792</v>
      </c>
      <c r="E10" s="10">
        <f>SUM(E7:E9)</f>
        <v>1.0058057145416317</v>
      </c>
      <c r="F10" s="7"/>
      <c r="G10" s="10">
        <f>SUM(G7:G9)</f>
        <v>-5.3916649074826642E-2</v>
      </c>
      <c r="I10" s="11"/>
    </row>
    <row r="11" spans="1:10" ht="15.75" thickTop="1">
      <c r="I11" s="11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0"/>
  <sheetViews>
    <sheetView rightToLeft="1" view="pageBreakPreview" zoomScale="110" zoomScaleNormal="100" zoomScaleSheetLayoutView="110" workbookViewId="0">
      <selection activeCell="O11" sqref="O11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6" style="1" bestFit="1" customWidth="1"/>
    <col min="22" max="16384" width="9.140625" style="1"/>
  </cols>
  <sheetData>
    <row r="2" spans="1:21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1" ht="23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1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21" ht="30">
      <c r="A6" s="14" t="s">
        <v>68</v>
      </c>
      <c r="C6" s="15" t="s">
        <v>69</v>
      </c>
      <c r="D6" s="15" t="s">
        <v>69</v>
      </c>
      <c r="E6" s="15" t="s">
        <v>69</v>
      </c>
      <c r="F6" s="15" t="s">
        <v>69</v>
      </c>
      <c r="G6" s="15" t="s">
        <v>69</v>
      </c>
      <c r="H6" s="15" t="s">
        <v>69</v>
      </c>
      <c r="I6" s="15" t="s">
        <v>69</v>
      </c>
      <c r="K6" s="16" t="s">
        <v>4</v>
      </c>
      <c r="M6" s="15" t="s">
        <v>5</v>
      </c>
      <c r="N6" s="15" t="s">
        <v>5</v>
      </c>
      <c r="O6" s="15" t="s">
        <v>5</v>
      </c>
      <c r="Q6" s="16" t="s">
        <v>6</v>
      </c>
      <c r="R6" s="16" t="s">
        <v>6</v>
      </c>
      <c r="S6" s="16" t="s">
        <v>6</v>
      </c>
    </row>
    <row r="7" spans="1:21" ht="23.25">
      <c r="A7" s="15" t="s">
        <v>68</v>
      </c>
      <c r="C7" s="15" t="s">
        <v>70</v>
      </c>
      <c r="E7" s="15" t="s">
        <v>71</v>
      </c>
      <c r="G7" s="15" t="s">
        <v>72</v>
      </c>
      <c r="I7" s="15" t="s">
        <v>66</v>
      </c>
      <c r="K7" s="15" t="s">
        <v>73</v>
      </c>
      <c r="M7" s="15" t="s">
        <v>74</v>
      </c>
      <c r="O7" s="15" t="s">
        <v>75</v>
      </c>
      <c r="Q7" s="15" t="s">
        <v>73</v>
      </c>
      <c r="S7" s="15" t="s">
        <v>67</v>
      </c>
    </row>
    <row r="8" spans="1:21" ht="18.75">
      <c r="A8" s="2" t="s">
        <v>76</v>
      </c>
      <c r="C8" s="5" t="s">
        <v>77</v>
      </c>
      <c r="E8" s="1" t="s">
        <v>78</v>
      </c>
      <c r="G8" s="5" t="s">
        <v>79</v>
      </c>
      <c r="I8" s="4">
        <v>0</v>
      </c>
      <c r="J8" s="4"/>
      <c r="K8" s="4">
        <v>23695721946</v>
      </c>
      <c r="L8" s="4"/>
      <c r="M8" s="4">
        <v>100636332116</v>
      </c>
      <c r="N8" s="4"/>
      <c r="O8" s="4">
        <v>123732100600</v>
      </c>
      <c r="P8" s="4"/>
      <c r="Q8" s="4">
        <v>599953462</v>
      </c>
      <c r="S8" s="7">
        <v>1.237299950168584E-4</v>
      </c>
      <c r="U8" s="13"/>
    </row>
    <row r="9" spans="1:21" ht="18.75">
      <c r="A9" s="2" t="s">
        <v>80</v>
      </c>
      <c r="C9" s="5" t="s">
        <v>81</v>
      </c>
      <c r="E9" s="1" t="s">
        <v>78</v>
      </c>
      <c r="G9" s="5" t="s">
        <v>82</v>
      </c>
      <c r="I9" s="4">
        <v>10</v>
      </c>
      <c r="J9" s="4"/>
      <c r="K9" s="4">
        <v>404361</v>
      </c>
      <c r="L9" s="4"/>
      <c r="M9" s="4">
        <v>2729</v>
      </c>
      <c r="N9" s="4"/>
      <c r="O9" s="4">
        <v>0</v>
      </c>
      <c r="P9" s="4"/>
      <c r="Q9" s="4">
        <v>407090</v>
      </c>
      <c r="S9" s="7">
        <v>8.3955251301496597E-8</v>
      </c>
      <c r="U9" s="13"/>
    </row>
    <row r="10" spans="1:21" ht="18.75">
      <c r="A10" s="2" t="s">
        <v>83</v>
      </c>
      <c r="C10" s="5" t="s">
        <v>84</v>
      </c>
      <c r="E10" s="1" t="s">
        <v>78</v>
      </c>
      <c r="G10" s="5" t="s">
        <v>85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7">
        <v>4.5354685367425218E-8</v>
      </c>
      <c r="U10" s="13"/>
    </row>
    <row r="11" spans="1:21" ht="18.75">
      <c r="A11" s="2" t="s">
        <v>86</v>
      </c>
      <c r="C11" s="5" t="s">
        <v>87</v>
      </c>
      <c r="E11" s="1" t="s">
        <v>78</v>
      </c>
      <c r="G11" s="5" t="s">
        <v>85</v>
      </c>
      <c r="I11" s="4">
        <v>10</v>
      </c>
      <c r="J11" s="4"/>
      <c r="K11" s="4">
        <v>21399747</v>
      </c>
      <c r="L11" s="4"/>
      <c r="M11" s="4">
        <v>181126</v>
      </c>
      <c r="N11" s="4"/>
      <c r="O11" s="4">
        <v>0</v>
      </c>
      <c r="P11" s="4"/>
      <c r="Q11" s="4">
        <v>21580873</v>
      </c>
      <c r="S11" s="7">
        <v>4.450680724214996E-6</v>
      </c>
      <c r="U11" s="13"/>
    </row>
    <row r="12" spans="1:21" ht="18.75">
      <c r="A12" s="2" t="s">
        <v>88</v>
      </c>
      <c r="C12" s="5" t="s">
        <v>89</v>
      </c>
      <c r="E12" s="1" t="s">
        <v>78</v>
      </c>
      <c r="G12" s="5" t="s">
        <v>90</v>
      </c>
      <c r="I12" s="4">
        <v>10</v>
      </c>
      <c r="J12" s="4"/>
      <c r="K12" s="4">
        <v>454109</v>
      </c>
      <c r="L12" s="4"/>
      <c r="M12" s="4">
        <v>0</v>
      </c>
      <c r="N12" s="4"/>
      <c r="O12" s="4">
        <v>44000</v>
      </c>
      <c r="P12" s="4"/>
      <c r="Q12" s="4">
        <v>410109</v>
      </c>
      <c r="S12" s="7">
        <v>8.4577867685291872E-8</v>
      </c>
      <c r="U12" s="13"/>
    </row>
    <row r="13" spans="1:21" ht="18.75">
      <c r="A13" s="2" t="s">
        <v>88</v>
      </c>
      <c r="C13" s="5" t="s">
        <v>91</v>
      </c>
      <c r="E13" s="1" t="s">
        <v>92</v>
      </c>
      <c r="G13" s="5" t="s">
        <v>93</v>
      </c>
      <c r="I13" s="4">
        <v>0</v>
      </c>
      <c r="J13" s="4"/>
      <c r="K13" s="4">
        <v>520000</v>
      </c>
      <c r="L13" s="4"/>
      <c r="M13" s="4">
        <v>0</v>
      </c>
      <c r="N13" s="4"/>
      <c r="O13" s="4">
        <v>24000</v>
      </c>
      <c r="P13" s="4"/>
      <c r="Q13" s="4">
        <v>496000</v>
      </c>
      <c r="S13" s="7">
        <v>1.0229139660896193E-7</v>
      </c>
      <c r="U13" s="13"/>
    </row>
    <row r="14" spans="1:21" ht="18.75">
      <c r="A14" s="2" t="s">
        <v>94</v>
      </c>
      <c r="C14" s="5" t="s">
        <v>95</v>
      </c>
      <c r="E14" s="1" t="s">
        <v>78</v>
      </c>
      <c r="G14" s="5" t="s">
        <v>96</v>
      </c>
      <c r="I14" s="4">
        <v>0</v>
      </c>
      <c r="J14" s="4"/>
      <c r="K14" s="4">
        <v>106886782</v>
      </c>
      <c r="L14" s="4"/>
      <c r="M14" s="4">
        <v>0</v>
      </c>
      <c r="N14" s="4"/>
      <c r="O14" s="4">
        <v>0</v>
      </c>
      <c r="P14" s="4"/>
      <c r="Q14" s="4">
        <v>106886782</v>
      </c>
      <c r="S14" s="7">
        <v>2.2043544777858172E-5</v>
      </c>
      <c r="U14" s="13"/>
    </row>
    <row r="15" spans="1:21" ht="18.75">
      <c r="A15" s="2" t="s">
        <v>97</v>
      </c>
      <c r="C15" s="5" t="s">
        <v>98</v>
      </c>
      <c r="E15" s="1" t="s">
        <v>92</v>
      </c>
      <c r="G15" s="5" t="s">
        <v>99</v>
      </c>
      <c r="I15" s="4">
        <v>0</v>
      </c>
      <c r="J15" s="4"/>
      <c r="K15" s="4">
        <v>300887845</v>
      </c>
      <c r="L15" s="4"/>
      <c r="M15" s="4">
        <v>0</v>
      </c>
      <c r="N15" s="4"/>
      <c r="O15" s="4">
        <v>0</v>
      </c>
      <c r="P15" s="4"/>
      <c r="Q15" s="4">
        <v>300887845</v>
      </c>
      <c r="S15" s="7">
        <v>6.2052898967158995E-5</v>
      </c>
      <c r="U15" s="13"/>
    </row>
    <row r="16" spans="1:21" ht="18.75">
      <c r="A16" s="2" t="s">
        <v>97</v>
      </c>
      <c r="C16" s="5" t="s">
        <v>100</v>
      </c>
      <c r="E16" s="1" t="s">
        <v>78</v>
      </c>
      <c r="G16" s="5" t="s">
        <v>101</v>
      </c>
      <c r="I16" s="4">
        <v>0</v>
      </c>
      <c r="J16" s="4"/>
      <c r="K16" s="4">
        <v>121275731217</v>
      </c>
      <c r="L16" s="4"/>
      <c r="M16" s="4">
        <v>349206410796</v>
      </c>
      <c r="N16" s="4"/>
      <c r="O16" s="4">
        <v>218096402848</v>
      </c>
      <c r="P16" s="4"/>
      <c r="Q16" s="4">
        <v>252385739165</v>
      </c>
      <c r="S16" s="7">
        <v>5.2050180934219821E-2</v>
      </c>
      <c r="U16" s="13"/>
    </row>
    <row r="17" spans="7:19" ht="19.5" thickBot="1">
      <c r="G17" s="5"/>
      <c r="I17" s="4"/>
      <c r="J17" s="4"/>
      <c r="K17" s="9">
        <f>SUM(K8:K16)</f>
        <v>145402225927</v>
      </c>
      <c r="L17" s="4"/>
      <c r="M17" s="9">
        <f>SUM(M8:M16)</f>
        <v>449842926767</v>
      </c>
      <c r="N17" s="4"/>
      <c r="O17" s="9">
        <f>SUM(O8:O16)</f>
        <v>341828571448</v>
      </c>
      <c r="P17" s="4"/>
      <c r="Q17" s="9">
        <f>SUM(Q8:Q16)</f>
        <v>253416581246</v>
      </c>
      <c r="S17" s="10">
        <f>SUM(S8:S16)</f>
        <v>5.2262774232906872E-2</v>
      </c>
    </row>
    <row r="18" spans="7:19" ht="15.75" thickTop="1">
      <c r="K18" s="3"/>
      <c r="M18" s="3"/>
      <c r="O18" s="3"/>
      <c r="Q18" s="3"/>
    </row>
    <row r="20" spans="7:19">
      <c r="K20" s="3"/>
      <c r="L20" s="3"/>
      <c r="M20" s="3"/>
      <c r="N20" s="3"/>
      <c r="O20" s="3"/>
      <c r="P20" s="3"/>
      <c r="Q20" s="3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20"/>
  <sheetViews>
    <sheetView rightToLeft="1" view="pageBreakPreview" zoomScale="120" zoomScaleNormal="100" zoomScaleSheetLayoutView="120" workbookViewId="0">
      <selection activeCell="F16" sqref="F16"/>
    </sheetView>
  </sheetViews>
  <sheetFormatPr defaultRowHeight="15"/>
  <cols>
    <col min="1" max="1" width="27.710937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6.1406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.140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3.25">
      <c r="A3" s="14" t="s">
        <v>102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6" spans="1:18" ht="23.25">
      <c r="A6" s="15" t="s">
        <v>103</v>
      </c>
      <c r="B6" s="15" t="s">
        <v>103</v>
      </c>
      <c r="C6" s="15" t="s">
        <v>103</v>
      </c>
      <c r="D6" s="15" t="s">
        <v>103</v>
      </c>
      <c r="E6" s="15" t="s">
        <v>103</v>
      </c>
      <c r="F6" s="15" t="s">
        <v>103</v>
      </c>
      <c r="H6" s="15" t="s">
        <v>104</v>
      </c>
      <c r="I6" s="15" t="s">
        <v>104</v>
      </c>
      <c r="J6" s="15" t="s">
        <v>104</v>
      </c>
      <c r="K6" s="15" t="s">
        <v>104</v>
      </c>
      <c r="L6" s="15" t="s">
        <v>104</v>
      </c>
      <c r="N6" s="15" t="s">
        <v>105</v>
      </c>
      <c r="O6" s="15" t="s">
        <v>105</v>
      </c>
      <c r="P6" s="15" t="s">
        <v>105</v>
      </c>
      <c r="Q6" s="15" t="s">
        <v>105</v>
      </c>
      <c r="R6" s="15" t="s">
        <v>105</v>
      </c>
    </row>
    <row r="7" spans="1:18" ht="23.25">
      <c r="A7" s="15" t="s">
        <v>106</v>
      </c>
      <c r="C7" s="15" t="s">
        <v>107</v>
      </c>
      <c r="F7" s="15" t="s">
        <v>66</v>
      </c>
      <c r="H7" s="15" t="s">
        <v>108</v>
      </c>
      <c r="J7" s="15" t="s">
        <v>109</v>
      </c>
      <c r="L7" s="15" t="s">
        <v>110</v>
      </c>
      <c r="N7" s="15" t="s">
        <v>108</v>
      </c>
      <c r="P7" s="15" t="s">
        <v>109</v>
      </c>
      <c r="R7" s="15" t="s">
        <v>110</v>
      </c>
    </row>
    <row r="8" spans="1:18" ht="18.75">
      <c r="A8" s="2" t="s">
        <v>76</v>
      </c>
      <c r="C8" s="4">
        <v>30</v>
      </c>
      <c r="D8" s="4"/>
      <c r="E8" s="4"/>
      <c r="F8" s="4">
        <v>0</v>
      </c>
      <c r="G8" s="4"/>
      <c r="H8" s="4">
        <v>41716</v>
      </c>
      <c r="I8" s="4"/>
      <c r="J8" s="4">
        <v>0</v>
      </c>
      <c r="K8" s="4"/>
      <c r="L8" s="4">
        <v>41716</v>
      </c>
      <c r="M8" s="4"/>
      <c r="N8" s="4">
        <v>41716</v>
      </c>
      <c r="O8" s="4"/>
      <c r="P8" s="4">
        <v>0</v>
      </c>
      <c r="Q8" s="4"/>
      <c r="R8" s="4">
        <v>41716</v>
      </c>
    </row>
    <row r="9" spans="1:18" ht="18.75">
      <c r="A9" s="2" t="s">
        <v>80</v>
      </c>
      <c r="C9" s="4">
        <v>29</v>
      </c>
      <c r="D9" s="4"/>
      <c r="E9" s="4"/>
      <c r="F9" s="4">
        <v>10</v>
      </c>
      <c r="G9" s="4"/>
      <c r="H9" s="4">
        <v>2731</v>
      </c>
      <c r="I9" s="4"/>
      <c r="J9" s="4">
        <v>0</v>
      </c>
      <c r="K9" s="4"/>
      <c r="L9" s="4">
        <v>2731</v>
      </c>
      <c r="M9" s="4"/>
      <c r="N9" s="4">
        <v>10816</v>
      </c>
      <c r="O9" s="4"/>
      <c r="P9" s="4">
        <v>3</v>
      </c>
      <c r="Q9" s="4"/>
      <c r="R9" s="4">
        <v>10813</v>
      </c>
    </row>
    <row r="10" spans="1:18" ht="18.75">
      <c r="A10" s="2" t="s">
        <v>83</v>
      </c>
      <c r="C10" s="4">
        <v>23</v>
      </c>
      <c r="D10" s="4"/>
      <c r="E10" s="4"/>
      <c r="F10" s="4">
        <v>10</v>
      </c>
      <c r="G10" s="4"/>
      <c r="H10" s="4">
        <v>1860</v>
      </c>
      <c r="I10" s="4"/>
      <c r="J10" s="4">
        <v>11</v>
      </c>
      <c r="K10" s="4"/>
      <c r="L10" s="4">
        <v>1849</v>
      </c>
      <c r="M10" s="4"/>
      <c r="N10" s="4">
        <v>7440</v>
      </c>
      <c r="O10" s="4"/>
      <c r="P10" s="4">
        <v>175</v>
      </c>
      <c r="Q10" s="4"/>
      <c r="R10" s="4">
        <v>7265</v>
      </c>
    </row>
    <row r="11" spans="1:18" ht="18.75">
      <c r="A11" s="2" t="s">
        <v>86</v>
      </c>
      <c r="C11" s="4">
        <v>30</v>
      </c>
      <c r="D11" s="4"/>
      <c r="E11" s="4"/>
      <c r="F11" s="4">
        <v>10</v>
      </c>
      <c r="G11" s="4"/>
      <c r="H11" s="4">
        <v>181396</v>
      </c>
      <c r="I11" s="4"/>
      <c r="J11" s="4">
        <v>2</v>
      </c>
      <c r="K11" s="4"/>
      <c r="L11" s="4">
        <v>181394</v>
      </c>
      <c r="M11" s="4"/>
      <c r="N11" s="4">
        <v>422533</v>
      </c>
      <c r="O11" s="4"/>
      <c r="P11" s="4">
        <v>289</v>
      </c>
      <c r="Q11" s="4"/>
      <c r="R11" s="4">
        <v>422244</v>
      </c>
    </row>
    <row r="12" spans="1:18" ht="18.75">
      <c r="A12" s="2" t="s">
        <v>88</v>
      </c>
      <c r="C12" s="4">
        <v>30</v>
      </c>
      <c r="D12" s="4"/>
      <c r="E12" s="4"/>
      <c r="F12" s="4">
        <v>10</v>
      </c>
      <c r="G12" s="4"/>
      <c r="H12" s="4">
        <v>3658</v>
      </c>
      <c r="I12" s="4"/>
      <c r="J12" s="4">
        <v>30</v>
      </c>
      <c r="K12" s="4"/>
      <c r="L12" s="4">
        <v>3628</v>
      </c>
      <c r="M12" s="4"/>
      <c r="N12" s="4">
        <v>-18367</v>
      </c>
      <c r="O12" s="4"/>
      <c r="P12" s="4">
        <v>38</v>
      </c>
      <c r="Q12" s="4"/>
      <c r="R12" s="4">
        <v>-18405</v>
      </c>
    </row>
    <row r="13" spans="1:18" ht="18.75">
      <c r="A13" s="2" t="s">
        <v>94</v>
      </c>
      <c r="C13" s="4">
        <v>17</v>
      </c>
      <c r="D13" s="4"/>
      <c r="E13" s="4"/>
      <c r="F13" s="4">
        <v>0</v>
      </c>
      <c r="G13" s="4"/>
      <c r="H13" s="4">
        <v>0</v>
      </c>
      <c r="I13" s="4"/>
      <c r="J13" s="4">
        <v>0</v>
      </c>
      <c r="K13" s="4"/>
      <c r="L13" s="4">
        <v>0</v>
      </c>
      <c r="M13" s="4"/>
      <c r="N13" s="4">
        <v>471000</v>
      </c>
      <c r="O13" s="4"/>
      <c r="P13" s="4">
        <v>0</v>
      </c>
      <c r="Q13" s="4"/>
      <c r="R13" s="4">
        <v>471000</v>
      </c>
    </row>
    <row r="14" spans="1:18" ht="18.75">
      <c r="A14" s="2" t="s">
        <v>94</v>
      </c>
      <c r="C14" s="4">
        <v>14</v>
      </c>
      <c r="D14" s="4"/>
      <c r="E14" s="4"/>
      <c r="F14" s="4">
        <v>18</v>
      </c>
      <c r="G14" s="4"/>
      <c r="H14" s="4">
        <v>0</v>
      </c>
      <c r="I14" s="4"/>
      <c r="J14" s="4">
        <v>0</v>
      </c>
      <c r="K14" s="4"/>
      <c r="L14" s="4">
        <v>0</v>
      </c>
      <c r="M14" s="4"/>
      <c r="N14" s="4">
        <v>106034907</v>
      </c>
      <c r="O14" s="4"/>
      <c r="P14" s="4">
        <v>0</v>
      </c>
      <c r="Q14" s="4"/>
      <c r="R14" s="4">
        <v>106034907</v>
      </c>
    </row>
    <row r="15" spans="1:18" ht="18.75">
      <c r="A15" s="2" t="s">
        <v>112</v>
      </c>
      <c r="C15" s="4">
        <v>9</v>
      </c>
      <c r="D15" s="4"/>
      <c r="E15" s="4"/>
      <c r="F15" s="4">
        <v>18</v>
      </c>
      <c r="G15" s="4"/>
      <c r="H15" s="4">
        <v>0</v>
      </c>
      <c r="I15" s="4"/>
      <c r="J15" s="4">
        <v>0</v>
      </c>
      <c r="K15" s="4"/>
      <c r="L15" s="4">
        <v>0</v>
      </c>
      <c r="M15" s="4"/>
      <c r="N15" s="4">
        <v>12584031</v>
      </c>
      <c r="O15" s="4"/>
      <c r="P15" s="4">
        <v>0</v>
      </c>
      <c r="Q15" s="4"/>
      <c r="R15" s="4">
        <v>12584031</v>
      </c>
    </row>
    <row r="16" spans="1:18" ht="18.75">
      <c r="A16" s="2" t="s">
        <v>97</v>
      </c>
      <c r="C16" s="4">
        <v>30</v>
      </c>
      <c r="D16" s="4"/>
      <c r="E16" s="4"/>
      <c r="F16" s="4">
        <v>0</v>
      </c>
      <c r="G16" s="4"/>
      <c r="H16" s="4">
        <v>363979833</v>
      </c>
      <c r="I16" s="4"/>
      <c r="J16" s="4">
        <v>0</v>
      </c>
      <c r="K16" s="4"/>
      <c r="L16" s="4">
        <v>363979833</v>
      </c>
      <c r="M16" s="4"/>
      <c r="N16" s="4">
        <v>1363714668</v>
      </c>
      <c r="O16" s="4"/>
      <c r="P16" s="4">
        <v>0</v>
      </c>
      <c r="Q16" s="4"/>
      <c r="R16" s="4">
        <v>1363714668</v>
      </c>
    </row>
    <row r="17" spans="3:18" ht="19.5" thickBot="1">
      <c r="C17" s="4"/>
      <c r="D17" s="4"/>
      <c r="E17" s="4"/>
      <c r="F17" s="4"/>
      <c r="G17" s="4"/>
      <c r="H17" s="9">
        <f>SUM(H8:H16)</f>
        <v>364211194</v>
      </c>
      <c r="I17" s="4"/>
      <c r="J17" s="9">
        <f>SUM(J8:J16)</f>
        <v>43</v>
      </c>
      <c r="K17" s="4"/>
      <c r="L17" s="9">
        <f>SUM(L8:L16)</f>
        <v>364211151</v>
      </c>
      <c r="M17" s="4"/>
      <c r="N17" s="9">
        <f>SUM(N8:N16)</f>
        <v>1483268744</v>
      </c>
      <c r="O17" s="4"/>
      <c r="P17" s="9">
        <f>SUM(P8:P16)</f>
        <v>505</v>
      </c>
      <c r="Q17" s="4"/>
      <c r="R17" s="9">
        <f>SUM(R8:R16)</f>
        <v>1483268239</v>
      </c>
    </row>
    <row r="18" spans="3:18" ht="15.75" thickTop="1">
      <c r="H18" s="3"/>
      <c r="L18" s="3"/>
      <c r="N18" s="3"/>
      <c r="R18" s="3"/>
    </row>
    <row r="20" spans="3:18"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  <pageSetup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1"/>
  <sheetViews>
    <sheetView rightToLeft="1" tabSelected="1" view="pageBreakPreview" zoomScale="90" zoomScaleNormal="90" zoomScaleSheetLayoutView="90" workbookViewId="0">
      <selection activeCell="M19" sqref="M19"/>
    </sheetView>
  </sheetViews>
  <sheetFormatPr defaultRowHeight="15"/>
  <cols>
    <col min="1" max="1" width="29.140625" style="1" bestFit="1" customWidth="1"/>
    <col min="2" max="2" width="1" style="1" customWidth="1"/>
    <col min="3" max="3" width="15.140625" style="17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3.25">
      <c r="A3" s="14" t="s">
        <v>102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3.25">
      <c r="A6" s="14" t="s">
        <v>3</v>
      </c>
      <c r="C6" s="15" t="s">
        <v>113</v>
      </c>
      <c r="D6" s="15" t="s">
        <v>113</v>
      </c>
      <c r="E6" s="15" t="s">
        <v>113</v>
      </c>
      <c r="F6" s="15" t="s">
        <v>113</v>
      </c>
      <c r="G6" s="15" t="s">
        <v>113</v>
      </c>
      <c r="I6" s="15" t="s">
        <v>104</v>
      </c>
      <c r="J6" s="15" t="s">
        <v>104</v>
      </c>
      <c r="K6" s="15" t="s">
        <v>104</v>
      </c>
      <c r="L6" s="15" t="s">
        <v>104</v>
      </c>
      <c r="M6" s="15" t="s">
        <v>104</v>
      </c>
      <c r="O6" s="15" t="s">
        <v>105</v>
      </c>
      <c r="P6" s="15" t="s">
        <v>105</v>
      </c>
      <c r="Q6" s="15" t="s">
        <v>105</v>
      </c>
      <c r="R6" s="15" t="s">
        <v>105</v>
      </c>
      <c r="S6" s="15" t="s">
        <v>105</v>
      </c>
    </row>
    <row r="7" spans="1:19" ht="23.25">
      <c r="A7" s="15" t="s">
        <v>3</v>
      </c>
      <c r="C7" s="15" t="s">
        <v>114</v>
      </c>
      <c r="E7" s="15" t="s">
        <v>115</v>
      </c>
      <c r="G7" s="15" t="s">
        <v>116</v>
      </c>
      <c r="I7" s="15" t="s">
        <v>117</v>
      </c>
      <c r="K7" s="15" t="s">
        <v>109</v>
      </c>
      <c r="M7" s="15" t="s">
        <v>118</v>
      </c>
      <c r="O7" s="15" t="s">
        <v>117</v>
      </c>
      <c r="Q7" s="15" t="s">
        <v>109</v>
      </c>
      <c r="S7" s="15" t="s">
        <v>118</v>
      </c>
    </row>
    <row r="8" spans="1:19" ht="18.75">
      <c r="A8" s="2" t="s">
        <v>119</v>
      </c>
      <c r="C8" s="6" t="s">
        <v>120</v>
      </c>
      <c r="E8" s="4">
        <v>2500000</v>
      </c>
      <c r="F8" s="4"/>
      <c r="G8" s="4">
        <v>4500</v>
      </c>
      <c r="H8" s="4"/>
      <c r="I8" s="4">
        <v>0</v>
      </c>
      <c r="J8" s="4"/>
      <c r="K8" s="4">
        <v>0</v>
      </c>
      <c r="L8" s="4"/>
      <c r="M8" s="4">
        <f>I8-K8</f>
        <v>0</v>
      </c>
      <c r="N8" s="4"/>
      <c r="O8" s="4">
        <v>11250000000</v>
      </c>
      <c r="P8" s="4"/>
      <c r="Q8" s="4">
        <v>451183432</v>
      </c>
      <c r="R8" s="4"/>
      <c r="S8" s="4">
        <f>O8-Q8</f>
        <v>10798816568</v>
      </c>
    </row>
    <row r="9" spans="1:19" ht="18.75">
      <c r="A9" s="2" t="s">
        <v>57</v>
      </c>
      <c r="C9" s="6" t="s">
        <v>121</v>
      </c>
      <c r="E9" s="4">
        <v>6000000</v>
      </c>
      <c r="F9" s="4"/>
      <c r="G9" s="4">
        <v>79</v>
      </c>
      <c r="H9" s="4"/>
      <c r="I9" s="4">
        <v>0</v>
      </c>
      <c r="J9" s="4"/>
      <c r="K9" s="4">
        <v>0</v>
      </c>
      <c r="L9" s="4"/>
      <c r="M9" s="4">
        <f t="shared" ref="M9:M36" si="0">I9-K9</f>
        <v>0</v>
      </c>
      <c r="N9" s="4"/>
      <c r="O9" s="4">
        <v>474000000</v>
      </c>
      <c r="P9" s="4"/>
      <c r="Q9" s="4">
        <v>23159609</v>
      </c>
      <c r="R9" s="4"/>
      <c r="S9" s="4">
        <f t="shared" ref="S9:S36" si="1">O9-Q9</f>
        <v>450840391</v>
      </c>
    </row>
    <row r="10" spans="1:19" ht="18.75">
      <c r="A10" s="2" t="s">
        <v>29</v>
      </c>
      <c r="C10" s="6" t="s">
        <v>122</v>
      </c>
      <c r="E10" s="4">
        <v>5818182</v>
      </c>
      <c r="F10" s="4"/>
      <c r="G10" s="4">
        <v>260</v>
      </c>
      <c r="H10" s="4"/>
      <c r="I10" s="4">
        <v>0</v>
      </c>
      <c r="J10" s="4"/>
      <c r="K10" s="4">
        <v>0</v>
      </c>
      <c r="L10" s="4"/>
      <c r="M10" s="4">
        <f t="shared" si="0"/>
        <v>0</v>
      </c>
      <c r="N10" s="4"/>
      <c r="O10" s="4">
        <v>1512727320</v>
      </c>
      <c r="P10" s="4"/>
      <c r="Q10" s="4">
        <v>31451742</v>
      </c>
      <c r="R10" s="4"/>
      <c r="S10" s="4">
        <f t="shared" si="1"/>
        <v>1481275578</v>
      </c>
    </row>
    <row r="11" spans="1:19" ht="18.75">
      <c r="A11" s="2" t="s">
        <v>17</v>
      </c>
      <c r="C11" s="6" t="s">
        <v>123</v>
      </c>
      <c r="E11" s="4">
        <v>53500000</v>
      </c>
      <c r="F11" s="4"/>
      <c r="G11" s="4">
        <v>63</v>
      </c>
      <c r="H11" s="4"/>
      <c r="I11" s="4">
        <v>0</v>
      </c>
      <c r="J11" s="4"/>
      <c r="K11" s="4">
        <v>0</v>
      </c>
      <c r="L11" s="4"/>
      <c r="M11" s="4">
        <f t="shared" si="0"/>
        <v>0</v>
      </c>
      <c r="N11" s="4"/>
      <c r="O11" s="4">
        <v>3370500000</v>
      </c>
      <c r="P11" s="4"/>
      <c r="Q11" s="4">
        <v>0</v>
      </c>
      <c r="R11" s="4"/>
      <c r="S11" s="4">
        <f t="shared" si="1"/>
        <v>3370500000</v>
      </c>
    </row>
    <row r="12" spans="1:19" ht="18.75">
      <c r="A12" s="2" t="s">
        <v>41</v>
      </c>
      <c r="C12" s="6" t="s">
        <v>123</v>
      </c>
      <c r="E12" s="4">
        <v>10233871</v>
      </c>
      <c r="F12" s="4"/>
      <c r="G12" s="4">
        <v>2400</v>
      </c>
      <c r="H12" s="4"/>
      <c r="I12" s="4">
        <v>0</v>
      </c>
      <c r="J12" s="4"/>
      <c r="K12" s="4">
        <v>0</v>
      </c>
      <c r="L12" s="4"/>
      <c r="M12" s="4">
        <f t="shared" si="0"/>
        <v>0</v>
      </c>
      <c r="N12" s="4"/>
      <c r="O12" s="4">
        <v>24561290400</v>
      </c>
      <c r="P12" s="4"/>
      <c r="Q12" s="4">
        <v>0</v>
      </c>
      <c r="R12" s="4"/>
      <c r="S12" s="4">
        <f t="shared" si="1"/>
        <v>24561290400</v>
      </c>
    </row>
    <row r="13" spans="1:19" ht="18.75">
      <c r="A13" s="2" t="s">
        <v>59</v>
      </c>
      <c r="C13" s="6" t="s">
        <v>123</v>
      </c>
      <c r="E13" s="4">
        <v>16000000</v>
      </c>
      <c r="F13" s="4"/>
      <c r="G13" s="4">
        <v>700</v>
      </c>
      <c r="H13" s="4"/>
      <c r="I13" s="4">
        <v>0</v>
      </c>
      <c r="J13" s="4"/>
      <c r="K13" s="4">
        <v>0</v>
      </c>
      <c r="L13" s="4"/>
      <c r="M13" s="4">
        <f t="shared" si="0"/>
        <v>0</v>
      </c>
      <c r="N13" s="4"/>
      <c r="O13" s="4">
        <v>11200000000</v>
      </c>
      <c r="P13" s="4"/>
      <c r="Q13" s="4">
        <v>0</v>
      </c>
      <c r="R13" s="4"/>
      <c r="S13" s="4">
        <f t="shared" si="1"/>
        <v>11200000000</v>
      </c>
    </row>
    <row r="14" spans="1:19" ht="18.75">
      <c r="A14" s="2" t="s">
        <v>53</v>
      </c>
      <c r="C14" s="6" t="s">
        <v>124</v>
      </c>
      <c r="E14" s="4">
        <v>85000000</v>
      </c>
      <c r="F14" s="4"/>
      <c r="G14" s="4">
        <v>7</v>
      </c>
      <c r="H14" s="4"/>
      <c r="I14" s="4">
        <v>0</v>
      </c>
      <c r="J14" s="4"/>
      <c r="K14" s="4">
        <v>0</v>
      </c>
      <c r="L14" s="4"/>
      <c r="M14" s="4">
        <f t="shared" si="0"/>
        <v>0</v>
      </c>
      <c r="N14" s="4"/>
      <c r="O14" s="4">
        <v>595000000</v>
      </c>
      <c r="P14" s="4"/>
      <c r="Q14" s="4">
        <v>0</v>
      </c>
      <c r="R14" s="4"/>
      <c r="S14" s="4">
        <f t="shared" si="1"/>
        <v>595000000</v>
      </c>
    </row>
    <row r="15" spans="1:19" ht="18.75">
      <c r="A15" s="2" t="s">
        <v>39</v>
      </c>
      <c r="C15" s="6" t="s">
        <v>125</v>
      </c>
      <c r="E15" s="4">
        <v>13304756</v>
      </c>
      <c r="F15" s="4"/>
      <c r="G15" s="4">
        <v>1440</v>
      </c>
      <c r="H15" s="4"/>
      <c r="I15" s="4">
        <v>0</v>
      </c>
      <c r="J15" s="4"/>
      <c r="K15" s="4">
        <v>0</v>
      </c>
      <c r="L15" s="4"/>
      <c r="M15" s="4">
        <f t="shared" si="0"/>
        <v>0</v>
      </c>
      <c r="N15" s="4"/>
      <c r="O15" s="4">
        <v>19158848640</v>
      </c>
      <c r="P15" s="4"/>
      <c r="Q15" s="4">
        <v>398339576</v>
      </c>
      <c r="R15" s="4"/>
      <c r="S15" s="4">
        <f t="shared" si="1"/>
        <v>18760509064</v>
      </c>
    </row>
    <row r="16" spans="1:19" ht="18.75">
      <c r="A16" s="2" t="s">
        <v>30</v>
      </c>
      <c r="C16" s="6" t="s">
        <v>126</v>
      </c>
      <c r="E16" s="4">
        <v>33968061</v>
      </c>
      <c r="F16" s="4"/>
      <c r="G16" s="4">
        <v>400</v>
      </c>
      <c r="H16" s="4"/>
      <c r="I16" s="4">
        <v>0</v>
      </c>
      <c r="J16" s="4"/>
      <c r="K16" s="4">
        <v>0</v>
      </c>
      <c r="L16" s="4"/>
      <c r="M16" s="4">
        <f t="shared" si="0"/>
        <v>0</v>
      </c>
      <c r="N16" s="4"/>
      <c r="O16" s="4">
        <v>13587224400</v>
      </c>
      <c r="P16" s="4"/>
      <c r="Q16" s="4">
        <v>911602915</v>
      </c>
      <c r="R16" s="4"/>
      <c r="S16" s="4">
        <f t="shared" si="1"/>
        <v>12675621485</v>
      </c>
    </row>
    <row r="17" spans="1:19" ht="18.75">
      <c r="A17" s="2" t="s">
        <v>34</v>
      </c>
      <c r="C17" s="6" t="s">
        <v>127</v>
      </c>
      <c r="E17" s="4">
        <v>900000</v>
      </c>
      <c r="F17" s="4"/>
      <c r="G17" s="4">
        <v>2500</v>
      </c>
      <c r="H17" s="4"/>
      <c r="I17" s="4">
        <v>0</v>
      </c>
      <c r="J17" s="4"/>
      <c r="K17" s="4">
        <v>0</v>
      </c>
      <c r="L17" s="4"/>
      <c r="M17" s="4">
        <f t="shared" si="0"/>
        <v>0</v>
      </c>
      <c r="N17" s="4"/>
      <c r="O17" s="4">
        <v>2250000000</v>
      </c>
      <c r="P17" s="4"/>
      <c r="Q17" s="4">
        <v>165609137</v>
      </c>
      <c r="R17" s="4"/>
      <c r="S17" s="4">
        <f t="shared" si="1"/>
        <v>2084390863</v>
      </c>
    </row>
    <row r="18" spans="1:19" ht="18.75">
      <c r="A18" s="2" t="s">
        <v>50</v>
      </c>
      <c r="C18" s="6" t="s">
        <v>128</v>
      </c>
      <c r="E18" s="4">
        <v>44400000</v>
      </c>
      <c r="F18" s="4"/>
      <c r="G18" s="4">
        <v>1700</v>
      </c>
      <c r="H18" s="4"/>
      <c r="I18" s="4">
        <v>0</v>
      </c>
      <c r="J18" s="4"/>
      <c r="K18" s="4">
        <v>0</v>
      </c>
      <c r="L18" s="4"/>
      <c r="M18" s="4">
        <f t="shared" si="0"/>
        <v>0</v>
      </c>
      <c r="N18" s="4"/>
      <c r="O18" s="4">
        <v>75480000000</v>
      </c>
      <c r="P18" s="4"/>
      <c r="Q18" s="4">
        <v>0</v>
      </c>
      <c r="R18" s="4"/>
      <c r="S18" s="4">
        <f t="shared" si="1"/>
        <v>75480000000</v>
      </c>
    </row>
    <row r="19" spans="1:19" ht="18.75">
      <c r="A19" s="2" t="s">
        <v>20</v>
      </c>
      <c r="C19" s="6" t="s">
        <v>129</v>
      </c>
      <c r="E19" s="4">
        <v>34263645</v>
      </c>
      <c r="F19" s="4"/>
      <c r="G19" s="4">
        <v>130</v>
      </c>
      <c r="H19" s="4"/>
      <c r="I19" s="4">
        <v>0</v>
      </c>
      <c r="J19" s="4"/>
      <c r="K19" s="4">
        <v>0</v>
      </c>
      <c r="L19" s="4"/>
      <c r="M19" s="4">
        <f t="shared" si="0"/>
        <v>0</v>
      </c>
      <c r="N19" s="4"/>
      <c r="O19" s="4">
        <v>4454273850</v>
      </c>
      <c r="P19" s="4"/>
      <c r="Q19" s="4">
        <v>0</v>
      </c>
      <c r="R19" s="4"/>
      <c r="S19" s="4">
        <f t="shared" si="1"/>
        <v>4454273850</v>
      </c>
    </row>
    <row r="20" spans="1:19" ht="18.75">
      <c r="A20" s="2" t="s">
        <v>21</v>
      </c>
      <c r="C20" s="6" t="s">
        <v>123</v>
      </c>
      <c r="E20" s="4">
        <v>31350000</v>
      </c>
      <c r="F20" s="4"/>
      <c r="G20" s="4">
        <v>1350</v>
      </c>
      <c r="H20" s="4"/>
      <c r="I20" s="4">
        <v>0</v>
      </c>
      <c r="J20" s="4"/>
      <c r="K20" s="4">
        <v>0</v>
      </c>
      <c r="L20" s="4"/>
      <c r="M20" s="4">
        <f t="shared" si="0"/>
        <v>0</v>
      </c>
      <c r="N20" s="4"/>
      <c r="O20" s="4">
        <v>42322500000</v>
      </c>
      <c r="P20" s="4"/>
      <c r="Q20" s="4">
        <v>4622164430</v>
      </c>
      <c r="R20" s="4"/>
      <c r="S20" s="4">
        <f t="shared" si="1"/>
        <v>37700335570</v>
      </c>
    </row>
    <row r="21" spans="1:19" ht="18.75">
      <c r="A21" s="2" t="s">
        <v>49</v>
      </c>
      <c r="C21" s="6" t="s">
        <v>130</v>
      </c>
      <c r="E21" s="4">
        <v>785000</v>
      </c>
      <c r="F21" s="4"/>
      <c r="G21" s="4">
        <v>300</v>
      </c>
      <c r="H21" s="4"/>
      <c r="I21" s="4">
        <v>0</v>
      </c>
      <c r="J21" s="4"/>
      <c r="K21" s="4">
        <v>0</v>
      </c>
      <c r="L21" s="4"/>
      <c r="M21" s="4">
        <f t="shared" si="0"/>
        <v>0</v>
      </c>
      <c r="N21" s="4"/>
      <c r="O21" s="4">
        <v>235500000</v>
      </c>
      <c r="P21" s="4"/>
      <c r="Q21" s="4">
        <v>9444773</v>
      </c>
      <c r="R21" s="4"/>
      <c r="S21" s="4">
        <f t="shared" si="1"/>
        <v>226055227</v>
      </c>
    </row>
    <row r="22" spans="1:19" ht="18.75">
      <c r="A22" s="2" t="s">
        <v>16</v>
      </c>
      <c r="C22" s="6" t="s">
        <v>123</v>
      </c>
      <c r="E22" s="4">
        <v>34740000</v>
      </c>
      <c r="F22" s="4"/>
      <c r="G22" s="4">
        <v>64</v>
      </c>
      <c r="H22" s="4"/>
      <c r="I22" s="4">
        <v>0</v>
      </c>
      <c r="J22" s="4"/>
      <c r="K22" s="4">
        <v>0</v>
      </c>
      <c r="L22" s="4"/>
      <c r="M22" s="4">
        <f t="shared" si="0"/>
        <v>0</v>
      </c>
      <c r="N22" s="4"/>
      <c r="O22" s="4">
        <v>2223360000</v>
      </c>
      <c r="P22" s="4"/>
      <c r="Q22" s="4">
        <v>0</v>
      </c>
      <c r="R22" s="4"/>
      <c r="S22" s="4">
        <f t="shared" si="1"/>
        <v>2223360000</v>
      </c>
    </row>
    <row r="23" spans="1:19" ht="18.75">
      <c r="A23" s="2" t="s">
        <v>35</v>
      </c>
      <c r="C23" s="6" t="s">
        <v>131</v>
      </c>
      <c r="E23" s="4">
        <v>26550844</v>
      </c>
      <c r="F23" s="4"/>
      <c r="G23" s="4">
        <v>2150</v>
      </c>
      <c r="H23" s="4"/>
      <c r="I23" s="4">
        <v>0</v>
      </c>
      <c r="J23" s="4"/>
      <c r="K23" s="4">
        <v>0</v>
      </c>
      <c r="L23" s="4"/>
      <c r="M23" s="4">
        <f t="shared" si="0"/>
        <v>0</v>
      </c>
      <c r="N23" s="4"/>
      <c r="O23" s="4">
        <v>57084314600</v>
      </c>
      <c r="P23" s="4"/>
      <c r="Q23" s="4">
        <v>0</v>
      </c>
      <c r="R23" s="4"/>
      <c r="S23" s="4">
        <f t="shared" si="1"/>
        <v>57084314600</v>
      </c>
    </row>
    <row r="24" spans="1:19" ht="18.75">
      <c r="A24" s="2" t="s">
        <v>46</v>
      </c>
      <c r="C24" s="6" t="s">
        <v>132</v>
      </c>
      <c r="E24" s="4">
        <v>1700000</v>
      </c>
      <c r="F24" s="4"/>
      <c r="G24" s="4">
        <v>590</v>
      </c>
      <c r="H24" s="4"/>
      <c r="I24" s="4">
        <v>0</v>
      </c>
      <c r="J24" s="4"/>
      <c r="K24" s="4">
        <v>0</v>
      </c>
      <c r="L24" s="4"/>
      <c r="M24" s="4">
        <f t="shared" si="0"/>
        <v>0</v>
      </c>
      <c r="N24" s="4"/>
      <c r="O24" s="4">
        <v>1003000000</v>
      </c>
      <c r="P24" s="4"/>
      <c r="Q24" s="4">
        <v>0</v>
      </c>
      <c r="R24" s="4"/>
      <c r="S24" s="4">
        <f t="shared" si="1"/>
        <v>1003000000</v>
      </c>
    </row>
    <row r="25" spans="1:19" ht="18.75">
      <c r="A25" s="2" t="s">
        <v>36</v>
      </c>
      <c r="C25" s="6" t="s">
        <v>133</v>
      </c>
      <c r="E25" s="4">
        <v>4000000</v>
      </c>
      <c r="F25" s="4"/>
      <c r="G25" s="4">
        <v>2750</v>
      </c>
      <c r="H25" s="4"/>
      <c r="I25" s="4">
        <v>11000000000</v>
      </c>
      <c r="J25" s="4"/>
      <c r="K25" s="4">
        <v>228705567</v>
      </c>
      <c r="L25" s="4"/>
      <c r="M25" s="4">
        <f t="shared" si="0"/>
        <v>10771294433</v>
      </c>
      <c r="N25" s="4"/>
      <c r="O25" s="4">
        <v>11000000000</v>
      </c>
      <c r="P25" s="4"/>
      <c r="Q25" s="4">
        <v>228705567</v>
      </c>
      <c r="R25" s="4"/>
      <c r="S25" s="4">
        <f t="shared" si="1"/>
        <v>10771294433</v>
      </c>
    </row>
    <row r="26" spans="1:19" ht="18.75">
      <c r="A26" s="2" t="s">
        <v>134</v>
      </c>
      <c r="C26" s="6" t="s">
        <v>135</v>
      </c>
      <c r="E26" s="4">
        <v>593827</v>
      </c>
      <c r="F26" s="4"/>
      <c r="G26" s="4">
        <v>17165</v>
      </c>
      <c r="H26" s="4"/>
      <c r="I26" s="4">
        <v>0</v>
      </c>
      <c r="J26" s="4"/>
      <c r="K26" s="4">
        <v>0</v>
      </c>
      <c r="L26" s="4"/>
      <c r="M26" s="4">
        <f t="shared" si="0"/>
        <v>0</v>
      </c>
      <c r="N26" s="4"/>
      <c r="O26" s="4">
        <v>10193040455</v>
      </c>
      <c r="P26" s="4"/>
      <c r="Q26" s="4">
        <v>0</v>
      </c>
      <c r="R26" s="4"/>
      <c r="S26" s="4">
        <f t="shared" si="1"/>
        <v>10193040455</v>
      </c>
    </row>
    <row r="27" spans="1:19" ht="18.75">
      <c r="A27" s="2" t="s">
        <v>31</v>
      </c>
      <c r="C27" s="6" t="s">
        <v>123</v>
      </c>
      <c r="E27" s="4">
        <v>3000001</v>
      </c>
      <c r="F27" s="4"/>
      <c r="G27" s="4">
        <v>50</v>
      </c>
      <c r="H27" s="4"/>
      <c r="I27" s="4">
        <v>0</v>
      </c>
      <c r="J27" s="4"/>
      <c r="K27" s="4">
        <v>0</v>
      </c>
      <c r="L27" s="4"/>
      <c r="M27" s="4">
        <f t="shared" si="0"/>
        <v>0</v>
      </c>
      <c r="N27" s="4"/>
      <c r="O27" s="4">
        <v>150000050</v>
      </c>
      <c r="P27" s="4"/>
      <c r="Q27" s="4">
        <v>9163990</v>
      </c>
      <c r="R27" s="4"/>
      <c r="S27" s="4">
        <f t="shared" si="1"/>
        <v>140836060</v>
      </c>
    </row>
    <row r="28" spans="1:19" ht="18.75">
      <c r="A28" s="2" t="s">
        <v>56</v>
      </c>
      <c r="C28" s="6" t="s">
        <v>125</v>
      </c>
      <c r="E28" s="4">
        <v>3100000</v>
      </c>
      <c r="F28" s="4"/>
      <c r="G28" s="4">
        <v>6500</v>
      </c>
      <c r="H28" s="4"/>
      <c r="I28" s="4">
        <v>0</v>
      </c>
      <c r="J28" s="4"/>
      <c r="K28" s="4">
        <v>0</v>
      </c>
      <c r="L28" s="4"/>
      <c r="M28" s="4">
        <f t="shared" si="0"/>
        <v>0</v>
      </c>
      <c r="N28" s="4"/>
      <c r="O28" s="4">
        <v>20150000000</v>
      </c>
      <c r="P28" s="4"/>
      <c r="Q28" s="4">
        <v>0</v>
      </c>
      <c r="R28" s="4"/>
      <c r="S28" s="4">
        <f t="shared" si="1"/>
        <v>20150000000</v>
      </c>
    </row>
    <row r="29" spans="1:19" ht="18.75">
      <c r="A29" s="2" t="s">
        <v>37</v>
      </c>
      <c r="C29" s="6" t="s">
        <v>136</v>
      </c>
      <c r="E29" s="4">
        <v>6459853</v>
      </c>
      <c r="F29" s="4"/>
      <c r="G29" s="4">
        <v>500</v>
      </c>
      <c r="H29" s="4"/>
      <c r="I29" s="4">
        <v>3229926500</v>
      </c>
      <c r="J29" s="4"/>
      <c r="K29" s="4">
        <v>129536829</v>
      </c>
      <c r="L29" s="4"/>
      <c r="M29" s="4">
        <f t="shared" si="0"/>
        <v>3100389671</v>
      </c>
      <c r="N29" s="4"/>
      <c r="O29" s="4">
        <v>3229926500</v>
      </c>
      <c r="P29" s="4"/>
      <c r="Q29" s="4">
        <v>129536829</v>
      </c>
      <c r="R29" s="4"/>
      <c r="S29" s="4">
        <f t="shared" si="1"/>
        <v>3100389671</v>
      </c>
    </row>
    <row r="30" spans="1:19" ht="18.75">
      <c r="A30" s="2" t="s">
        <v>51</v>
      </c>
      <c r="C30" s="6" t="s">
        <v>137</v>
      </c>
      <c r="E30" s="4">
        <v>23629704</v>
      </c>
      <c r="F30" s="4"/>
      <c r="G30" s="4">
        <v>20</v>
      </c>
      <c r="H30" s="4"/>
      <c r="I30" s="4">
        <v>472594080</v>
      </c>
      <c r="J30" s="4"/>
      <c r="K30" s="4">
        <v>33391434</v>
      </c>
      <c r="L30" s="4"/>
      <c r="M30" s="4">
        <f t="shared" si="0"/>
        <v>439202646</v>
      </c>
      <c r="N30" s="4"/>
      <c r="O30" s="4">
        <v>472594080</v>
      </c>
      <c r="P30" s="4"/>
      <c r="Q30" s="4">
        <v>33391434</v>
      </c>
      <c r="R30" s="4"/>
      <c r="S30" s="4">
        <f t="shared" si="1"/>
        <v>439202646</v>
      </c>
    </row>
    <row r="31" spans="1:19" ht="18.75">
      <c r="A31" s="2" t="s">
        <v>33</v>
      </c>
      <c r="C31" s="6" t="s">
        <v>138</v>
      </c>
      <c r="E31" s="4">
        <v>6000000</v>
      </c>
      <c r="F31" s="4"/>
      <c r="G31" s="4">
        <v>212</v>
      </c>
      <c r="H31" s="4"/>
      <c r="I31" s="4">
        <v>0</v>
      </c>
      <c r="J31" s="4"/>
      <c r="K31" s="4">
        <v>0</v>
      </c>
      <c r="L31" s="4"/>
      <c r="M31" s="4">
        <f t="shared" si="0"/>
        <v>0</v>
      </c>
      <c r="N31" s="4"/>
      <c r="O31" s="4">
        <v>1272000000</v>
      </c>
      <c r="P31" s="4"/>
      <c r="Q31" s="4">
        <v>21414141</v>
      </c>
      <c r="R31" s="4"/>
      <c r="S31" s="4">
        <f t="shared" si="1"/>
        <v>1250585859</v>
      </c>
    </row>
    <row r="32" spans="1:19" ht="18.75">
      <c r="A32" s="2" t="s">
        <v>26</v>
      </c>
      <c r="C32" s="6" t="s">
        <v>139</v>
      </c>
      <c r="E32" s="4">
        <v>1673330</v>
      </c>
      <c r="F32" s="4"/>
      <c r="G32" s="4">
        <v>800</v>
      </c>
      <c r="H32" s="4"/>
      <c r="I32" s="4">
        <v>0</v>
      </c>
      <c r="J32" s="4"/>
      <c r="K32" s="4">
        <v>0</v>
      </c>
      <c r="L32" s="4"/>
      <c r="M32" s="4">
        <f t="shared" si="0"/>
        <v>0</v>
      </c>
      <c r="N32" s="4"/>
      <c r="O32" s="4">
        <v>1338666741</v>
      </c>
      <c r="P32" s="4"/>
      <c r="Q32" s="4">
        <v>0</v>
      </c>
      <c r="R32" s="4"/>
      <c r="S32" s="4">
        <f t="shared" si="1"/>
        <v>1338666741</v>
      </c>
    </row>
    <row r="33" spans="1:19" ht="18.75">
      <c r="A33" s="2" t="s">
        <v>38</v>
      </c>
      <c r="C33" s="6" t="s">
        <v>131</v>
      </c>
      <c r="E33" s="4">
        <v>24672280</v>
      </c>
      <c r="F33" s="4"/>
      <c r="G33" s="4">
        <v>1300</v>
      </c>
      <c r="H33" s="4"/>
      <c r="I33" s="4">
        <v>0</v>
      </c>
      <c r="J33" s="4"/>
      <c r="K33" s="4">
        <v>0</v>
      </c>
      <c r="L33" s="4"/>
      <c r="M33" s="4">
        <f t="shared" si="0"/>
        <v>0</v>
      </c>
      <c r="N33" s="4"/>
      <c r="O33" s="4">
        <v>32073964000</v>
      </c>
      <c r="P33" s="4"/>
      <c r="Q33" s="4">
        <v>1286332547</v>
      </c>
      <c r="R33" s="4"/>
      <c r="S33" s="4">
        <f t="shared" si="1"/>
        <v>30787631453</v>
      </c>
    </row>
    <row r="34" spans="1:19" ht="18.75">
      <c r="A34" s="2" t="s">
        <v>48</v>
      </c>
      <c r="C34" s="6" t="s">
        <v>138</v>
      </c>
      <c r="E34" s="4">
        <v>3573734</v>
      </c>
      <c r="F34" s="4"/>
      <c r="G34" s="4">
        <v>450</v>
      </c>
      <c r="H34" s="4"/>
      <c r="I34" s="4">
        <v>0</v>
      </c>
      <c r="J34" s="4"/>
      <c r="K34" s="4">
        <v>0</v>
      </c>
      <c r="L34" s="4"/>
      <c r="M34" s="4">
        <f t="shared" si="0"/>
        <v>0</v>
      </c>
      <c r="N34" s="4"/>
      <c r="O34" s="4">
        <v>1608180300</v>
      </c>
      <c r="P34" s="4"/>
      <c r="Q34" s="4">
        <v>94354873</v>
      </c>
      <c r="R34" s="4"/>
      <c r="S34" s="4">
        <f t="shared" si="1"/>
        <v>1513825427</v>
      </c>
    </row>
    <row r="35" spans="1:19" ht="18.75">
      <c r="A35" s="2" t="s">
        <v>15</v>
      </c>
      <c r="C35" s="6" t="s">
        <v>140</v>
      </c>
      <c r="E35" s="4">
        <v>2500000</v>
      </c>
      <c r="F35" s="4"/>
      <c r="G35" s="4">
        <v>1700</v>
      </c>
      <c r="H35" s="4"/>
      <c r="I35" s="4">
        <v>0</v>
      </c>
      <c r="J35" s="4"/>
      <c r="K35" s="4">
        <v>0</v>
      </c>
      <c r="L35" s="4"/>
      <c r="M35" s="4">
        <f t="shared" si="0"/>
        <v>0</v>
      </c>
      <c r="N35" s="4"/>
      <c r="O35" s="4">
        <v>4250000000</v>
      </c>
      <c r="P35" s="4"/>
      <c r="Q35" s="4">
        <v>88363514</v>
      </c>
      <c r="R35" s="4"/>
      <c r="S35" s="4">
        <f t="shared" si="1"/>
        <v>4161636486</v>
      </c>
    </row>
    <row r="36" spans="1:19" ht="18.75">
      <c r="A36" s="2" t="s">
        <v>141</v>
      </c>
      <c r="C36" s="6" t="s">
        <v>142</v>
      </c>
      <c r="E36" s="4">
        <v>25453</v>
      </c>
      <c r="F36" s="4"/>
      <c r="G36" s="4">
        <v>40</v>
      </c>
      <c r="H36" s="4"/>
      <c r="I36" s="4">
        <v>0</v>
      </c>
      <c r="J36" s="4"/>
      <c r="K36" s="4">
        <v>0</v>
      </c>
      <c r="L36" s="4"/>
      <c r="M36" s="4">
        <f t="shared" si="0"/>
        <v>0</v>
      </c>
      <c r="N36" s="4"/>
      <c r="O36" s="4">
        <v>1018120</v>
      </c>
      <c r="P36" s="4"/>
      <c r="Q36" s="4">
        <v>91402</v>
      </c>
      <c r="R36" s="4"/>
      <c r="S36" s="4">
        <f t="shared" si="1"/>
        <v>926718</v>
      </c>
    </row>
    <row r="37" spans="1:19" ht="19.5" thickBot="1">
      <c r="C37" s="6"/>
      <c r="E37" s="4"/>
      <c r="F37" s="4"/>
      <c r="G37" s="4"/>
      <c r="H37" s="4"/>
      <c r="I37" s="9">
        <f>SUM(I8:I36)</f>
        <v>14702520580</v>
      </c>
      <c r="J37" s="4"/>
      <c r="K37" s="9">
        <f>SUM(K8:K36)</f>
        <v>391633830</v>
      </c>
      <c r="L37" s="4"/>
      <c r="M37" s="9">
        <f>SUM(M8:M36)</f>
        <v>14310886750</v>
      </c>
      <c r="N37" s="4"/>
      <c r="O37" s="9">
        <f>SUM(O8:O36)</f>
        <v>356501929456</v>
      </c>
      <c r="P37" s="4"/>
      <c r="Q37" s="9">
        <f>SUM(Q8:Q36)</f>
        <v>8504309911</v>
      </c>
      <c r="R37" s="4"/>
      <c r="S37" s="9">
        <f>SUM(S8:S36)</f>
        <v>347997619545</v>
      </c>
    </row>
    <row r="38" spans="1:19" ht="15.75" thickTop="1"/>
    <row r="39" spans="1:19">
      <c r="I39" s="3"/>
      <c r="M39" s="3"/>
      <c r="O39" s="3"/>
      <c r="Q39" s="3"/>
      <c r="S39" s="3"/>
    </row>
    <row r="41" spans="1:19"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3"/>
  <sheetViews>
    <sheetView rightToLeft="1" view="pageBreakPreview" zoomScale="80" zoomScaleNormal="100" zoomScaleSheetLayoutView="80" workbookViewId="0">
      <selection activeCell="I58" sqref="I58"/>
    </sheetView>
  </sheetViews>
  <sheetFormatPr defaultRowHeight="15"/>
  <cols>
    <col min="1" max="1" width="29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3.25">
      <c r="A3" s="14" t="s">
        <v>102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3.25">
      <c r="A6" s="14" t="s">
        <v>3</v>
      </c>
      <c r="C6" s="15" t="s">
        <v>104</v>
      </c>
      <c r="D6" s="15" t="s">
        <v>104</v>
      </c>
      <c r="E6" s="15" t="s">
        <v>104</v>
      </c>
      <c r="F6" s="15" t="s">
        <v>104</v>
      </c>
      <c r="G6" s="15" t="s">
        <v>104</v>
      </c>
      <c r="H6" s="15" t="s">
        <v>104</v>
      </c>
      <c r="I6" s="15" t="s">
        <v>104</v>
      </c>
      <c r="K6" s="15" t="s">
        <v>105</v>
      </c>
      <c r="L6" s="15" t="s">
        <v>105</v>
      </c>
      <c r="M6" s="15" t="s">
        <v>105</v>
      </c>
      <c r="N6" s="15" t="s">
        <v>105</v>
      </c>
      <c r="O6" s="15" t="s">
        <v>105</v>
      </c>
      <c r="P6" s="15" t="s">
        <v>105</v>
      </c>
      <c r="Q6" s="15" t="s">
        <v>105</v>
      </c>
    </row>
    <row r="7" spans="1:17" ht="23.25">
      <c r="A7" s="15" t="s">
        <v>3</v>
      </c>
      <c r="C7" s="15" t="s">
        <v>7</v>
      </c>
      <c r="E7" s="15" t="s">
        <v>143</v>
      </c>
      <c r="G7" s="15" t="s">
        <v>144</v>
      </c>
      <c r="I7" s="15" t="s">
        <v>145</v>
      </c>
      <c r="K7" s="15" t="s">
        <v>7</v>
      </c>
      <c r="M7" s="15" t="s">
        <v>143</v>
      </c>
      <c r="O7" s="15" t="s">
        <v>144</v>
      </c>
      <c r="Q7" s="15" t="s">
        <v>145</v>
      </c>
    </row>
    <row r="8" spans="1:17" ht="18.75">
      <c r="A8" s="2" t="s">
        <v>45</v>
      </c>
      <c r="C8" s="4">
        <v>2300000</v>
      </c>
      <c r="D8" s="4"/>
      <c r="E8" s="4">
        <v>46640826000</v>
      </c>
      <c r="F8" s="4"/>
      <c r="G8" s="4">
        <v>48012615000</v>
      </c>
      <c r="H8" s="4"/>
      <c r="I8" s="4">
        <f>E8-G8</f>
        <v>-1371789000</v>
      </c>
      <c r="J8" s="4"/>
      <c r="K8" s="4">
        <v>2300000</v>
      </c>
      <c r="L8" s="4"/>
      <c r="M8" s="4">
        <v>46640826000</v>
      </c>
      <c r="N8" s="4"/>
      <c r="O8" s="4">
        <v>65983050900</v>
      </c>
      <c r="P8" s="4"/>
      <c r="Q8" s="4">
        <f>M8-O8</f>
        <v>-19342224900</v>
      </c>
    </row>
    <row r="9" spans="1:17" ht="18.75">
      <c r="A9" s="2" t="s">
        <v>49</v>
      </c>
      <c r="C9" s="4">
        <v>635000</v>
      </c>
      <c r="D9" s="4"/>
      <c r="E9" s="4">
        <v>53843215275</v>
      </c>
      <c r="F9" s="4"/>
      <c r="G9" s="4">
        <v>50204992404</v>
      </c>
      <c r="H9" s="4"/>
      <c r="I9" s="4">
        <f t="shared" ref="I9:I56" si="0">E9-G9</f>
        <v>3638222871</v>
      </c>
      <c r="J9" s="4"/>
      <c r="K9" s="4">
        <v>635000</v>
      </c>
      <c r="L9" s="4"/>
      <c r="M9" s="4">
        <v>53843215275</v>
      </c>
      <c r="N9" s="4"/>
      <c r="O9" s="4">
        <v>59334844629</v>
      </c>
      <c r="P9" s="4"/>
      <c r="Q9" s="4">
        <f t="shared" ref="Q9:Q57" si="1">M9-O9</f>
        <v>-5491629354</v>
      </c>
    </row>
    <row r="10" spans="1:17" ht="18.75">
      <c r="A10" s="2" t="s">
        <v>38</v>
      </c>
      <c r="C10" s="4">
        <v>24672280</v>
      </c>
      <c r="D10" s="4"/>
      <c r="E10" s="4">
        <v>200618425860</v>
      </c>
      <c r="F10" s="4"/>
      <c r="G10" s="4">
        <v>217295752215</v>
      </c>
      <c r="H10" s="4"/>
      <c r="I10" s="4">
        <f t="shared" si="0"/>
        <v>-16677326355</v>
      </c>
      <c r="J10" s="4"/>
      <c r="K10" s="4">
        <v>24672280</v>
      </c>
      <c r="L10" s="4"/>
      <c r="M10" s="4">
        <v>200618425860</v>
      </c>
      <c r="N10" s="4"/>
      <c r="O10" s="4">
        <v>264028923253</v>
      </c>
      <c r="P10" s="4"/>
      <c r="Q10" s="4">
        <f t="shared" si="1"/>
        <v>-63410497393</v>
      </c>
    </row>
    <row r="11" spans="1:17" ht="18.75">
      <c r="A11" s="2" t="s">
        <v>30</v>
      </c>
      <c r="C11" s="4">
        <v>34100000</v>
      </c>
      <c r="D11" s="4"/>
      <c r="E11" s="4">
        <v>151486162245</v>
      </c>
      <c r="F11" s="4"/>
      <c r="G11" s="4">
        <v>166773756600</v>
      </c>
      <c r="H11" s="4"/>
      <c r="I11" s="4">
        <f t="shared" si="0"/>
        <v>-15287594355</v>
      </c>
      <c r="J11" s="4"/>
      <c r="K11" s="4">
        <v>34100000</v>
      </c>
      <c r="L11" s="4"/>
      <c r="M11" s="4">
        <v>151486162245</v>
      </c>
      <c r="N11" s="4"/>
      <c r="O11" s="4">
        <v>194562160402</v>
      </c>
      <c r="P11" s="4"/>
      <c r="Q11" s="4">
        <f t="shared" si="1"/>
        <v>-43075998157</v>
      </c>
    </row>
    <row r="12" spans="1:17" ht="18.75">
      <c r="A12" s="2" t="s">
        <v>60</v>
      </c>
      <c r="C12" s="4">
        <v>3300000</v>
      </c>
      <c r="D12" s="4"/>
      <c r="E12" s="4">
        <v>45105018750</v>
      </c>
      <c r="F12" s="4"/>
      <c r="G12" s="4">
        <v>43497639900</v>
      </c>
      <c r="H12" s="4"/>
      <c r="I12" s="4">
        <f t="shared" si="0"/>
        <v>1607378850</v>
      </c>
      <c r="J12" s="4"/>
      <c r="K12" s="4">
        <v>3300000</v>
      </c>
      <c r="L12" s="4"/>
      <c r="M12" s="4">
        <v>45105018750</v>
      </c>
      <c r="N12" s="4"/>
      <c r="O12" s="4">
        <v>40259949428</v>
      </c>
      <c r="P12" s="4"/>
      <c r="Q12" s="4">
        <f t="shared" si="1"/>
        <v>4845069322</v>
      </c>
    </row>
    <row r="13" spans="1:17" ht="18.75">
      <c r="A13" s="2" t="s">
        <v>22</v>
      </c>
      <c r="C13" s="4">
        <v>6450000</v>
      </c>
      <c r="D13" s="4"/>
      <c r="E13" s="4">
        <v>88031576925</v>
      </c>
      <c r="F13" s="4"/>
      <c r="G13" s="4">
        <v>96559034850</v>
      </c>
      <c r="H13" s="4"/>
      <c r="I13" s="4">
        <f t="shared" si="0"/>
        <v>-8527457925</v>
      </c>
      <c r="J13" s="4"/>
      <c r="K13" s="4">
        <v>6450000</v>
      </c>
      <c r="L13" s="4"/>
      <c r="M13" s="4">
        <v>88031576925</v>
      </c>
      <c r="N13" s="4"/>
      <c r="O13" s="4">
        <v>146120876775</v>
      </c>
      <c r="P13" s="4"/>
      <c r="Q13" s="4">
        <f t="shared" si="1"/>
        <v>-58089299850</v>
      </c>
    </row>
    <row r="14" spans="1:17" ht="18.75">
      <c r="A14" s="2" t="s">
        <v>21</v>
      </c>
      <c r="C14" s="4">
        <v>31350000</v>
      </c>
      <c r="D14" s="4"/>
      <c r="E14" s="4">
        <v>216274464450</v>
      </c>
      <c r="F14" s="4"/>
      <c r="G14" s="4">
        <v>220637349900</v>
      </c>
      <c r="H14" s="4"/>
      <c r="I14" s="4">
        <f t="shared" si="0"/>
        <v>-4362885450</v>
      </c>
      <c r="J14" s="4"/>
      <c r="K14" s="4">
        <v>31350000</v>
      </c>
      <c r="L14" s="4"/>
      <c r="M14" s="4">
        <v>216274464450</v>
      </c>
      <c r="N14" s="4"/>
      <c r="O14" s="4">
        <v>283693750449</v>
      </c>
      <c r="P14" s="4"/>
      <c r="Q14" s="4">
        <f t="shared" si="1"/>
        <v>-67419285999</v>
      </c>
    </row>
    <row r="15" spans="1:17" ht="18.75">
      <c r="A15" s="2" t="s">
        <v>62</v>
      </c>
      <c r="C15" s="4">
        <v>5990742</v>
      </c>
      <c r="D15" s="4"/>
      <c r="E15" s="4">
        <v>24600506058</v>
      </c>
      <c r="F15" s="4"/>
      <c r="G15" s="4">
        <v>23814433243</v>
      </c>
      <c r="H15" s="4"/>
      <c r="I15" s="4">
        <f t="shared" si="0"/>
        <v>786072815</v>
      </c>
      <c r="J15" s="4"/>
      <c r="K15" s="4">
        <v>5990742</v>
      </c>
      <c r="L15" s="4"/>
      <c r="M15" s="4">
        <v>24600506058</v>
      </c>
      <c r="N15" s="4"/>
      <c r="O15" s="4">
        <v>33467645618</v>
      </c>
      <c r="P15" s="4"/>
      <c r="Q15" s="4">
        <f t="shared" si="1"/>
        <v>-8867139560</v>
      </c>
    </row>
    <row r="16" spans="1:17" ht="18.75">
      <c r="A16" s="2" t="s">
        <v>50</v>
      </c>
      <c r="C16" s="4">
        <v>80313993</v>
      </c>
      <c r="D16" s="4"/>
      <c r="E16" s="4">
        <v>398382262460</v>
      </c>
      <c r="F16" s="4"/>
      <c r="G16" s="4">
        <v>422333099883</v>
      </c>
      <c r="H16" s="4"/>
      <c r="I16" s="4">
        <f t="shared" si="0"/>
        <v>-23950837423</v>
      </c>
      <c r="J16" s="4"/>
      <c r="K16" s="4">
        <v>80313993</v>
      </c>
      <c r="L16" s="4"/>
      <c r="M16" s="4">
        <v>398382262460</v>
      </c>
      <c r="N16" s="4"/>
      <c r="O16" s="4">
        <v>553463182800</v>
      </c>
      <c r="P16" s="4"/>
      <c r="Q16" s="4">
        <f t="shared" si="1"/>
        <v>-155080920340</v>
      </c>
    </row>
    <row r="17" spans="1:17" ht="18.75">
      <c r="A17" s="2" t="s">
        <v>59</v>
      </c>
      <c r="C17" s="4">
        <v>16000000</v>
      </c>
      <c r="D17" s="4"/>
      <c r="E17" s="4">
        <v>79842096000</v>
      </c>
      <c r="F17" s="4"/>
      <c r="G17" s="4">
        <v>84772584000</v>
      </c>
      <c r="H17" s="4"/>
      <c r="I17" s="4">
        <f t="shared" si="0"/>
        <v>-4930488000</v>
      </c>
      <c r="J17" s="4"/>
      <c r="K17" s="4">
        <v>16000000</v>
      </c>
      <c r="L17" s="4"/>
      <c r="M17" s="4">
        <v>79842096000</v>
      </c>
      <c r="N17" s="4"/>
      <c r="O17" s="4">
        <v>119922191996</v>
      </c>
      <c r="P17" s="4"/>
      <c r="Q17" s="4">
        <f t="shared" si="1"/>
        <v>-40080095996</v>
      </c>
    </row>
    <row r="18" spans="1:17" ht="18.75">
      <c r="A18" s="2" t="s">
        <v>61</v>
      </c>
      <c r="C18" s="4">
        <v>10200</v>
      </c>
      <c r="D18" s="4"/>
      <c r="E18" s="4">
        <v>465323353</v>
      </c>
      <c r="F18" s="4"/>
      <c r="G18" s="4">
        <v>465323353</v>
      </c>
      <c r="H18" s="4"/>
      <c r="I18" s="4">
        <f t="shared" si="0"/>
        <v>0</v>
      </c>
      <c r="J18" s="4"/>
      <c r="K18" s="4">
        <v>10200</v>
      </c>
      <c r="L18" s="4"/>
      <c r="M18" s="4">
        <v>465323353</v>
      </c>
      <c r="N18" s="4"/>
      <c r="O18" s="4">
        <v>465323353</v>
      </c>
      <c r="P18" s="4"/>
      <c r="Q18" s="4">
        <f t="shared" si="1"/>
        <v>0</v>
      </c>
    </row>
    <row r="19" spans="1:17" ht="18.75">
      <c r="A19" s="2" t="s">
        <v>53</v>
      </c>
      <c r="C19" s="4">
        <v>85000000</v>
      </c>
      <c r="D19" s="4"/>
      <c r="E19" s="4">
        <v>128769237000</v>
      </c>
      <c r="F19" s="4"/>
      <c r="G19" s="4">
        <v>147864937500</v>
      </c>
      <c r="H19" s="4"/>
      <c r="I19" s="4">
        <f t="shared" si="0"/>
        <v>-19095700500</v>
      </c>
      <c r="J19" s="4"/>
      <c r="K19" s="4">
        <v>85000000</v>
      </c>
      <c r="L19" s="4"/>
      <c r="M19" s="4">
        <v>128769237000</v>
      </c>
      <c r="N19" s="4"/>
      <c r="O19" s="4">
        <v>162651431250</v>
      </c>
      <c r="P19" s="4"/>
      <c r="Q19" s="4">
        <f t="shared" si="1"/>
        <v>-33882194250</v>
      </c>
    </row>
    <row r="20" spans="1:17" ht="18.75">
      <c r="A20" s="2" t="s">
        <v>39</v>
      </c>
      <c r="C20" s="4">
        <v>14131039</v>
      </c>
      <c r="D20" s="4"/>
      <c r="E20" s="4">
        <v>132884235147</v>
      </c>
      <c r="F20" s="4"/>
      <c r="G20" s="4">
        <v>133780110283</v>
      </c>
      <c r="H20" s="4"/>
      <c r="I20" s="4">
        <f t="shared" si="0"/>
        <v>-895875136</v>
      </c>
      <c r="J20" s="4"/>
      <c r="K20" s="4">
        <v>14131039</v>
      </c>
      <c r="L20" s="4"/>
      <c r="M20" s="4">
        <v>132884235147</v>
      </c>
      <c r="N20" s="4"/>
      <c r="O20" s="4">
        <v>146264182831</v>
      </c>
      <c r="P20" s="4"/>
      <c r="Q20" s="4">
        <f t="shared" si="1"/>
        <v>-13379947684</v>
      </c>
    </row>
    <row r="21" spans="1:17" ht="18.75">
      <c r="A21" s="2" t="s">
        <v>41</v>
      </c>
      <c r="C21" s="4">
        <v>10233871</v>
      </c>
      <c r="D21" s="4"/>
      <c r="E21" s="4">
        <v>110071637838</v>
      </c>
      <c r="F21" s="4"/>
      <c r="G21" s="4">
        <v>114547748804</v>
      </c>
      <c r="H21" s="4"/>
      <c r="I21" s="4">
        <f t="shared" si="0"/>
        <v>-4476110966</v>
      </c>
      <c r="J21" s="4"/>
      <c r="K21" s="4">
        <v>10233871</v>
      </c>
      <c r="L21" s="4"/>
      <c r="M21" s="4">
        <v>110071637838</v>
      </c>
      <c r="N21" s="4"/>
      <c r="O21" s="4">
        <v>148557953710</v>
      </c>
      <c r="P21" s="4"/>
      <c r="Q21" s="4">
        <f t="shared" si="1"/>
        <v>-38486315872</v>
      </c>
    </row>
    <row r="22" spans="1:17" ht="18.75">
      <c r="A22" s="2" t="s">
        <v>40</v>
      </c>
      <c r="C22" s="4">
        <v>28800000</v>
      </c>
      <c r="D22" s="4"/>
      <c r="E22" s="4">
        <v>122616465120</v>
      </c>
      <c r="F22" s="4"/>
      <c r="G22" s="4">
        <v>123223304000</v>
      </c>
      <c r="H22" s="4"/>
      <c r="I22" s="4">
        <f t="shared" si="0"/>
        <v>-606838880</v>
      </c>
      <c r="J22" s="4"/>
      <c r="K22" s="4">
        <v>28800000</v>
      </c>
      <c r="L22" s="4"/>
      <c r="M22" s="4">
        <v>122616465120</v>
      </c>
      <c r="N22" s="4"/>
      <c r="O22" s="4">
        <v>147080504000</v>
      </c>
      <c r="P22" s="4"/>
      <c r="Q22" s="4">
        <f t="shared" si="1"/>
        <v>-24464038880</v>
      </c>
    </row>
    <row r="23" spans="1:17" ht="18.75">
      <c r="A23" s="2" t="s">
        <v>42</v>
      </c>
      <c r="C23" s="4">
        <v>40000000</v>
      </c>
      <c r="D23" s="4"/>
      <c r="E23" s="4">
        <v>534798900000</v>
      </c>
      <c r="F23" s="4"/>
      <c r="G23" s="4">
        <v>555872760000</v>
      </c>
      <c r="H23" s="4"/>
      <c r="I23" s="4">
        <f t="shared" si="0"/>
        <v>-21073860000</v>
      </c>
      <c r="J23" s="4"/>
      <c r="K23" s="4">
        <v>40000000</v>
      </c>
      <c r="L23" s="4"/>
      <c r="M23" s="4">
        <v>534798900000</v>
      </c>
      <c r="N23" s="4"/>
      <c r="O23" s="4">
        <v>581524159818</v>
      </c>
      <c r="P23" s="4"/>
      <c r="Q23" s="4">
        <f t="shared" si="1"/>
        <v>-46725259818</v>
      </c>
    </row>
    <row r="24" spans="1:17" ht="18.75">
      <c r="A24" s="2" t="s">
        <v>64</v>
      </c>
      <c r="C24" s="4">
        <v>3200000</v>
      </c>
      <c r="D24" s="4"/>
      <c r="E24" s="4">
        <v>10443091680</v>
      </c>
      <c r="F24" s="4"/>
      <c r="G24" s="4">
        <v>15625600000</v>
      </c>
      <c r="H24" s="4"/>
      <c r="I24" s="4">
        <f t="shared" si="0"/>
        <v>-5182508320</v>
      </c>
      <c r="J24" s="4"/>
      <c r="K24" s="4">
        <v>3200000</v>
      </c>
      <c r="L24" s="4"/>
      <c r="M24" s="4">
        <v>10443091680</v>
      </c>
      <c r="N24" s="4"/>
      <c r="O24" s="4">
        <v>15625600000</v>
      </c>
      <c r="P24" s="4"/>
      <c r="Q24" s="4">
        <f t="shared" si="1"/>
        <v>-5182508320</v>
      </c>
    </row>
    <row r="25" spans="1:17" ht="18.75">
      <c r="A25" s="2" t="s">
        <v>56</v>
      </c>
      <c r="C25" s="4">
        <v>3100000</v>
      </c>
      <c r="D25" s="4"/>
      <c r="E25" s="4">
        <v>71584522650</v>
      </c>
      <c r="F25" s="4"/>
      <c r="G25" s="4">
        <v>77316214950</v>
      </c>
      <c r="H25" s="4"/>
      <c r="I25" s="4">
        <f t="shared" si="0"/>
        <v>-5731692300</v>
      </c>
      <c r="J25" s="4"/>
      <c r="K25" s="4">
        <v>3100000</v>
      </c>
      <c r="L25" s="4"/>
      <c r="M25" s="4">
        <v>71584522650</v>
      </c>
      <c r="N25" s="4"/>
      <c r="O25" s="4">
        <v>82246702950</v>
      </c>
      <c r="P25" s="4"/>
      <c r="Q25" s="4">
        <f t="shared" si="1"/>
        <v>-10662180300</v>
      </c>
    </row>
    <row r="26" spans="1:17" ht="18.75">
      <c r="A26" s="2" t="s">
        <v>31</v>
      </c>
      <c r="C26" s="4">
        <v>1</v>
      </c>
      <c r="D26" s="4"/>
      <c r="E26" s="4">
        <v>5964</v>
      </c>
      <c r="F26" s="4"/>
      <c r="G26" s="4">
        <v>5914</v>
      </c>
      <c r="H26" s="4"/>
      <c r="I26" s="4">
        <f t="shared" si="0"/>
        <v>50</v>
      </c>
      <c r="J26" s="4"/>
      <c r="K26" s="4">
        <v>1</v>
      </c>
      <c r="L26" s="4"/>
      <c r="M26" s="4">
        <v>5964</v>
      </c>
      <c r="N26" s="4"/>
      <c r="O26" s="4">
        <v>7335</v>
      </c>
      <c r="P26" s="4"/>
      <c r="Q26" s="4">
        <f t="shared" si="1"/>
        <v>-1371</v>
      </c>
    </row>
    <row r="27" spans="1:17" ht="18.75">
      <c r="A27" s="2" t="s">
        <v>29</v>
      </c>
      <c r="C27" s="4">
        <v>5818182</v>
      </c>
      <c r="D27" s="4"/>
      <c r="E27" s="4">
        <v>37361822258</v>
      </c>
      <c r="F27" s="4"/>
      <c r="G27" s="4">
        <v>37419657896</v>
      </c>
      <c r="H27" s="4"/>
      <c r="I27" s="4">
        <f t="shared" si="0"/>
        <v>-57835638</v>
      </c>
      <c r="J27" s="4"/>
      <c r="K27" s="4">
        <v>5818182</v>
      </c>
      <c r="L27" s="4"/>
      <c r="M27" s="4">
        <v>37361822258</v>
      </c>
      <c r="N27" s="4"/>
      <c r="O27" s="4">
        <v>52861773288</v>
      </c>
      <c r="P27" s="4"/>
      <c r="Q27" s="4">
        <f t="shared" si="1"/>
        <v>-15499951030</v>
      </c>
    </row>
    <row r="28" spans="1:17" ht="18.75">
      <c r="A28" s="2" t="s">
        <v>36</v>
      </c>
      <c r="C28" s="4">
        <v>4000000</v>
      </c>
      <c r="D28" s="4"/>
      <c r="E28" s="4">
        <v>65050632000</v>
      </c>
      <c r="F28" s="4"/>
      <c r="G28" s="4">
        <v>85488300000</v>
      </c>
      <c r="H28" s="4"/>
      <c r="I28" s="4">
        <f t="shared" si="0"/>
        <v>-20437668000</v>
      </c>
      <c r="J28" s="4"/>
      <c r="K28" s="4">
        <v>4000000</v>
      </c>
      <c r="L28" s="4"/>
      <c r="M28" s="4">
        <v>65050632000</v>
      </c>
      <c r="N28" s="4"/>
      <c r="O28" s="4">
        <v>91253790000</v>
      </c>
      <c r="P28" s="4"/>
      <c r="Q28" s="4">
        <f t="shared" si="1"/>
        <v>-26203158000</v>
      </c>
    </row>
    <row r="29" spans="1:17" ht="18.75">
      <c r="A29" s="2" t="s">
        <v>34</v>
      </c>
      <c r="C29" s="4">
        <v>900000</v>
      </c>
      <c r="D29" s="4"/>
      <c r="E29" s="4">
        <v>20675245950</v>
      </c>
      <c r="F29" s="4"/>
      <c r="G29" s="4">
        <v>20576835000</v>
      </c>
      <c r="H29" s="4"/>
      <c r="I29" s="4">
        <f t="shared" si="0"/>
        <v>98410950</v>
      </c>
      <c r="J29" s="4"/>
      <c r="K29" s="4">
        <v>900000</v>
      </c>
      <c r="L29" s="4"/>
      <c r="M29" s="4">
        <v>20675245950</v>
      </c>
      <c r="N29" s="4"/>
      <c r="O29" s="4">
        <v>23976486000</v>
      </c>
      <c r="P29" s="4"/>
      <c r="Q29" s="4">
        <f t="shared" si="1"/>
        <v>-3301240050</v>
      </c>
    </row>
    <row r="30" spans="1:17" ht="18.75">
      <c r="A30" s="2" t="s">
        <v>47</v>
      </c>
      <c r="C30" s="4">
        <v>20884146</v>
      </c>
      <c r="D30" s="4"/>
      <c r="E30" s="4">
        <v>142412813372</v>
      </c>
      <c r="F30" s="4"/>
      <c r="G30" s="4">
        <v>159643518197</v>
      </c>
      <c r="H30" s="4"/>
      <c r="I30" s="4">
        <f t="shared" si="0"/>
        <v>-17230704825</v>
      </c>
      <c r="J30" s="4"/>
      <c r="K30" s="4">
        <v>20884146</v>
      </c>
      <c r="L30" s="4"/>
      <c r="M30" s="4">
        <v>142412813372</v>
      </c>
      <c r="N30" s="4"/>
      <c r="O30" s="4">
        <v>173967839076</v>
      </c>
      <c r="P30" s="4"/>
      <c r="Q30" s="4">
        <f t="shared" si="1"/>
        <v>-31555025704</v>
      </c>
    </row>
    <row r="31" spans="1:17" ht="18.75">
      <c r="A31" s="2" t="s">
        <v>35</v>
      </c>
      <c r="C31" s="4">
        <v>26550844</v>
      </c>
      <c r="D31" s="4"/>
      <c r="E31" s="4">
        <v>264192593446</v>
      </c>
      <c r="F31" s="4"/>
      <c r="G31" s="4">
        <v>293620639569</v>
      </c>
      <c r="H31" s="4"/>
      <c r="I31" s="4">
        <f t="shared" si="0"/>
        <v>-29428046123</v>
      </c>
      <c r="J31" s="4"/>
      <c r="K31" s="4">
        <v>26550844</v>
      </c>
      <c r="L31" s="4"/>
      <c r="M31" s="4">
        <v>264192593446</v>
      </c>
      <c r="N31" s="4"/>
      <c r="O31" s="4">
        <v>366797846399</v>
      </c>
      <c r="P31" s="4"/>
      <c r="Q31" s="4">
        <f t="shared" si="1"/>
        <v>-102605252953</v>
      </c>
    </row>
    <row r="32" spans="1:17" ht="18.75">
      <c r="A32" s="2" t="s">
        <v>58</v>
      </c>
      <c r="C32" s="4">
        <v>4000000</v>
      </c>
      <c r="D32" s="4"/>
      <c r="E32" s="4">
        <v>33797700000</v>
      </c>
      <c r="F32" s="4"/>
      <c r="G32" s="4">
        <v>40398192000</v>
      </c>
      <c r="H32" s="4"/>
      <c r="I32" s="4">
        <f t="shared" si="0"/>
        <v>-6600492000</v>
      </c>
      <c r="J32" s="4"/>
      <c r="K32" s="4">
        <v>4000000</v>
      </c>
      <c r="L32" s="4"/>
      <c r="M32" s="4">
        <v>33797700000</v>
      </c>
      <c r="N32" s="4"/>
      <c r="O32" s="4">
        <v>40509771870</v>
      </c>
      <c r="P32" s="4"/>
      <c r="Q32" s="4">
        <f t="shared" si="1"/>
        <v>-6712071870</v>
      </c>
    </row>
    <row r="33" spans="1:17" ht="18.75">
      <c r="A33" s="2" t="s">
        <v>51</v>
      </c>
      <c r="C33" s="4">
        <v>22629704</v>
      </c>
      <c r="D33" s="4"/>
      <c r="E33" s="4">
        <v>44315262804</v>
      </c>
      <c r="F33" s="4"/>
      <c r="G33" s="4">
        <v>50454572968</v>
      </c>
      <c r="H33" s="4"/>
      <c r="I33" s="4">
        <f t="shared" si="0"/>
        <v>-6139310164</v>
      </c>
      <c r="J33" s="4"/>
      <c r="K33" s="4">
        <v>22629704</v>
      </c>
      <c r="L33" s="4"/>
      <c r="M33" s="4">
        <v>44315262804</v>
      </c>
      <c r="N33" s="4"/>
      <c r="O33" s="4">
        <v>53155820278</v>
      </c>
      <c r="P33" s="4"/>
      <c r="Q33" s="4">
        <f t="shared" si="1"/>
        <v>-8840557474</v>
      </c>
    </row>
    <row r="34" spans="1:17" ht="18.75">
      <c r="A34" s="2" t="s">
        <v>32</v>
      </c>
      <c r="C34" s="4">
        <v>6515544</v>
      </c>
      <c r="D34" s="4"/>
      <c r="E34" s="4">
        <v>55765045778</v>
      </c>
      <c r="F34" s="4"/>
      <c r="G34" s="4">
        <v>65577362196</v>
      </c>
      <c r="H34" s="4"/>
      <c r="I34" s="4">
        <f t="shared" si="0"/>
        <v>-9812316418</v>
      </c>
      <c r="J34" s="4"/>
      <c r="K34" s="4">
        <v>6515544</v>
      </c>
      <c r="L34" s="4"/>
      <c r="M34" s="4">
        <v>55765045778</v>
      </c>
      <c r="N34" s="4"/>
      <c r="O34" s="4">
        <v>70661074680</v>
      </c>
      <c r="P34" s="4"/>
      <c r="Q34" s="4">
        <f t="shared" si="1"/>
        <v>-14896028902</v>
      </c>
    </row>
    <row r="35" spans="1:17" ht="18.75">
      <c r="A35" s="2" t="s">
        <v>65</v>
      </c>
      <c r="C35" s="4">
        <v>835903</v>
      </c>
      <c r="D35" s="4"/>
      <c r="E35" s="4">
        <v>93313369053</v>
      </c>
      <c r="F35" s="4"/>
      <c r="G35" s="4">
        <v>98865817080</v>
      </c>
      <c r="H35" s="4"/>
      <c r="I35" s="4">
        <f t="shared" si="0"/>
        <v>-5552448027</v>
      </c>
      <c r="J35" s="4"/>
      <c r="K35" s="4">
        <v>835903</v>
      </c>
      <c r="L35" s="4"/>
      <c r="M35" s="4">
        <v>93313369053</v>
      </c>
      <c r="N35" s="4"/>
      <c r="O35" s="4">
        <v>98865817080</v>
      </c>
      <c r="P35" s="4"/>
      <c r="Q35" s="4">
        <f t="shared" si="1"/>
        <v>-5552448027</v>
      </c>
    </row>
    <row r="36" spans="1:17" ht="18.75">
      <c r="A36" s="2" t="s">
        <v>24</v>
      </c>
      <c r="C36" s="4">
        <v>100000</v>
      </c>
      <c r="D36" s="4"/>
      <c r="E36" s="4">
        <v>6680016000</v>
      </c>
      <c r="F36" s="4"/>
      <c r="G36" s="4">
        <v>6868885500</v>
      </c>
      <c r="H36" s="4"/>
      <c r="I36" s="4">
        <f t="shared" si="0"/>
        <v>-188869500</v>
      </c>
      <c r="J36" s="4"/>
      <c r="K36" s="4">
        <v>100000</v>
      </c>
      <c r="L36" s="4"/>
      <c r="M36" s="4">
        <v>6680016000</v>
      </c>
      <c r="N36" s="4"/>
      <c r="O36" s="4">
        <v>6903517333</v>
      </c>
      <c r="P36" s="4"/>
      <c r="Q36" s="4">
        <f t="shared" si="1"/>
        <v>-223501333</v>
      </c>
    </row>
    <row r="37" spans="1:17" ht="18.75">
      <c r="A37" s="2" t="s">
        <v>48</v>
      </c>
      <c r="C37" s="4">
        <v>3573734</v>
      </c>
      <c r="D37" s="4"/>
      <c r="E37" s="4">
        <v>92897097892</v>
      </c>
      <c r="F37" s="4"/>
      <c r="G37" s="4">
        <v>94850956548</v>
      </c>
      <c r="H37" s="4"/>
      <c r="I37" s="4">
        <f t="shared" si="0"/>
        <v>-1953858656</v>
      </c>
      <c r="J37" s="4"/>
      <c r="K37" s="4">
        <v>3573734</v>
      </c>
      <c r="L37" s="4"/>
      <c r="M37" s="4">
        <v>92897097892</v>
      </c>
      <c r="N37" s="4"/>
      <c r="O37" s="4">
        <v>123625965837</v>
      </c>
      <c r="P37" s="4"/>
      <c r="Q37" s="4">
        <f t="shared" si="1"/>
        <v>-30728867945</v>
      </c>
    </row>
    <row r="38" spans="1:17" ht="18.75">
      <c r="A38" s="2" t="s">
        <v>54</v>
      </c>
      <c r="C38" s="4">
        <v>3000000</v>
      </c>
      <c r="D38" s="4"/>
      <c r="E38" s="4">
        <v>92446650000</v>
      </c>
      <c r="F38" s="4"/>
      <c r="G38" s="4">
        <v>92198373240</v>
      </c>
      <c r="H38" s="4"/>
      <c r="I38" s="4">
        <f t="shared" si="0"/>
        <v>248276760</v>
      </c>
      <c r="J38" s="4"/>
      <c r="K38" s="4">
        <v>3000000</v>
      </c>
      <c r="L38" s="4"/>
      <c r="M38" s="4">
        <v>92446650000</v>
      </c>
      <c r="N38" s="4"/>
      <c r="O38" s="4">
        <v>93093018240</v>
      </c>
      <c r="P38" s="4"/>
      <c r="Q38" s="4">
        <f t="shared" si="1"/>
        <v>-646368240</v>
      </c>
    </row>
    <row r="39" spans="1:17" ht="18.75">
      <c r="A39" s="2" t="s">
        <v>23</v>
      </c>
      <c r="C39" s="4">
        <v>1005081</v>
      </c>
      <c r="D39" s="4"/>
      <c r="E39" s="4">
        <v>191817356457</v>
      </c>
      <c r="F39" s="4"/>
      <c r="G39" s="4">
        <v>173909687111</v>
      </c>
      <c r="H39" s="4"/>
      <c r="I39" s="4">
        <f t="shared" si="0"/>
        <v>17907669346</v>
      </c>
      <c r="J39" s="4"/>
      <c r="K39" s="4">
        <v>1005081</v>
      </c>
      <c r="L39" s="4"/>
      <c r="M39" s="4">
        <v>191817356457</v>
      </c>
      <c r="N39" s="4"/>
      <c r="O39" s="4">
        <v>175468426438</v>
      </c>
      <c r="P39" s="4"/>
      <c r="Q39" s="4">
        <f t="shared" si="1"/>
        <v>16348930019</v>
      </c>
    </row>
    <row r="40" spans="1:17" ht="18.75">
      <c r="A40" s="2" t="s">
        <v>43</v>
      </c>
      <c r="C40" s="4">
        <v>5340265</v>
      </c>
      <c r="D40" s="4"/>
      <c r="E40" s="4">
        <v>81219903475</v>
      </c>
      <c r="F40" s="4"/>
      <c r="G40" s="4">
        <v>90279687489</v>
      </c>
      <c r="H40" s="4"/>
      <c r="I40" s="4">
        <f t="shared" si="0"/>
        <v>-9059784014</v>
      </c>
      <c r="J40" s="4"/>
      <c r="K40" s="4">
        <v>5340265</v>
      </c>
      <c r="L40" s="4"/>
      <c r="M40" s="4">
        <v>81219903475</v>
      </c>
      <c r="N40" s="4"/>
      <c r="O40" s="4">
        <v>91627568860</v>
      </c>
      <c r="P40" s="4"/>
      <c r="Q40" s="4">
        <f t="shared" si="1"/>
        <v>-10407665385</v>
      </c>
    </row>
    <row r="41" spans="1:17" ht="18.75">
      <c r="A41" s="2" t="s">
        <v>44</v>
      </c>
      <c r="C41" s="4">
        <v>3000000</v>
      </c>
      <c r="D41" s="4"/>
      <c r="E41" s="4">
        <v>69185880000</v>
      </c>
      <c r="F41" s="4"/>
      <c r="G41" s="4">
        <v>70855884000</v>
      </c>
      <c r="H41" s="4"/>
      <c r="I41" s="4">
        <f t="shared" si="0"/>
        <v>-1670004000</v>
      </c>
      <c r="J41" s="4"/>
      <c r="K41" s="4">
        <v>3000000</v>
      </c>
      <c r="L41" s="4"/>
      <c r="M41" s="4">
        <v>69185880000</v>
      </c>
      <c r="N41" s="4"/>
      <c r="O41" s="4">
        <v>67909952524</v>
      </c>
      <c r="P41" s="4"/>
      <c r="Q41" s="4">
        <f t="shared" si="1"/>
        <v>1275927476</v>
      </c>
    </row>
    <row r="42" spans="1:17" ht="18.75">
      <c r="A42" s="2" t="s">
        <v>55</v>
      </c>
      <c r="C42" s="4">
        <v>5000000</v>
      </c>
      <c r="D42" s="4"/>
      <c r="E42" s="4">
        <v>68092425000</v>
      </c>
      <c r="F42" s="4"/>
      <c r="G42" s="4">
        <v>70577550000</v>
      </c>
      <c r="H42" s="4"/>
      <c r="I42" s="4">
        <f t="shared" si="0"/>
        <v>-2485125000</v>
      </c>
      <c r="J42" s="4"/>
      <c r="K42" s="4">
        <v>5000000</v>
      </c>
      <c r="L42" s="4"/>
      <c r="M42" s="4">
        <v>68092425000</v>
      </c>
      <c r="N42" s="4"/>
      <c r="O42" s="4">
        <v>101492505000</v>
      </c>
      <c r="P42" s="4"/>
      <c r="Q42" s="4">
        <f t="shared" si="1"/>
        <v>-33400080000</v>
      </c>
    </row>
    <row r="43" spans="1:17" ht="18.75">
      <c r="A43" s="2" t="s">
        <v>37</v>
      </c>
      <c r="C43" s="4">
        <v>6459853</v>
      </c>
      <c r="D43" s="4"/>
      <c r="E43" s="4">
        <v>19842178142</v>
      </c>
      <c r="F43" s="4"/>
      <c r="G43" s="4">
        <v>22346530723</v>
      </c>
      <c r="H43" s="4"/>
      <c r="I43" s="4">
        <f t="shared" si="0"/>
        <v>-2504352581</v>
      </c>
      <c r="J43" s="4"/>
      <c r="K43" s="4">
        <v>6459853</v>
      </c>
      <c r="L43" s="4"/>
      <c r="M43" s="4">
        <v>19842178142</v>
      </c>
      <c r="N43" s="4"/>
      <c r="O43" s="4">
        <v>22682728460</v>
      </c>
      <c r="P43" s="4"/>
      <c r="Q43" s="4">
        <f t="shared" si="1"/>
        <v>-2840550318</v>
      </c>
    </row>
    <row r="44" spans="1:17" ht="18.75">
      <c r="A44" s="2" t="s">
        <v>17</v>
      </c>
      <c r="C44" s="4">
        <v>53500000</v>
      </c>
      <c r="D44" s="4"/>
      <c r="E44" s="4">
        <v>169170908175</v>
      </c>
      <c r="F44" s="4"/>
      <c r="G44" s="4">
        <v>193102661925</v>
      </c>
      <c r="H44" s="4"/>
      <c r="I44" s="4">
        <f t="shared" si="0"/>
        <v>-23931753750</v>
      </c>
      <c r="J44" s="4"/>
      <c r="K44" s="4">
        <v>53500000</v>
      </c>
      <c r="L44" s="4"/>
      <c r="M44" s="4">
        <v>169170908175</v>
      </c>
      <c r="N44" s="4"/>
      <c r="O44" s="4">
        <v>213790333500</v>
      </c>
      <c r="P44" s="4"/>
      <c r="Q44" s="4">
        <f t="shared" si="1"/>
        <v>-44619425325</v>
      </c>
    </row>
    <row r="45" spans="1:17" ht="18.75">
      <c r="A45" s="2" t="s">
        <v>16</v>
      </c>
      <c r="C45" s="4">
        <v>34740000</v>
      </c>
      <c r="D45" s="4"/>
      <c r="E45" s="4">
        <v>110886416667</v>
      </c>
      <c r="F45" s="4"/>
      <c r="G45" s="4">
        <v>126978933069</v>
      </c>
      <c r="H45" s="4"/>
      <c r="I45" s="4">
        <f t="shared" si="0"/>
        <v>-16092516402</v>
      </c>
      <c r="J45" s="4"/>
      <c r="K45" s="4">
        <v>34740000</v>
      </c>
      <c r="L45" s="4"/>
      <c r="M45" s="4">
        <v>110886416667</v>
      </c>
      <c r="N45" s="4"/>
      <c r="O45" s="4">
        <v>121211872470</v>
      </c>
      <c r="P45" s="4"/>
      <c r="Q45" s="4">
        <f t="shared" si="1"/>
        <v>-10325455803</v>
      </c>
    </row>
    <row r="46" spans="1:17" ht="18.75">
      <c r="A46" s="2" t="s">
        <v>28</v>
      </c>
      <c r="C46" s="4">
        <v>1100000</v>
      </c>
      <c r="D46" s="4"/>
      <c r="E46" s="4">
        <v>38926998000</v>
      </c>
      <c r="F46" s="4"/>
      <c r="G46" s="4">
        <v>41004562500</v>
      </c>
      <c r="H46" s="4"/>
      <c r="I46" s="4">
        <f t="shared" si="0"/>
        <v>-2077564500</v>
      </c>
      <c r="J46" s="4"/>
      <c r="K46" s="4">
        <v>1100000</v>
      </c>
      <c r="L46" s="4"/>
      <c r="M46" s="4">
        <v>38926998000</v>
      </c>
      <c r="N46" s="4"/>
      <c r="O46" s="4">
        <v>43738200000</v>
      </c>
      <c r="P46" s="4"/>
      <c r="Q46" s="4">
        <f t="shared" si="1"/>
        <v>-4811202000</v>
      </c>
    </row>
    <row r="47" spans="1:17" ht="18.75">
      <c r="A47" s="2" t="s">
        <v>57</v>
      </c>
      <c r="C47" s="4">
        <v>5560193</v>
      </c>
      <c r="D47" s="4"/>
      <c r="E47" s="4">
        <v>35981485134</v>
      </c>
      <c r="F47" s="4"/>
      <c r="G47" s="4">
        <v>37129350277</v>
      </c>
      <c r="H47" s="4"/>
      <c r="I47" s="4">
        <f t="shared" si="0"/>
        <v>-1147865143</v>
      </c>
      <c r="J47" s="4"/>
      <c r="K47" s="4">
        <v>5560193</v>
      </c>
      <c r="L47" s="4"/>
      <c r="M47" s="4">
        <v>35981485134</v>
      </c>
      <c r="N47" s="4"/>
      <c r="O47" s="4">
        <v>45598656277</v>
      </c>
      <c r="P47" s="4"/>
      <c r="Q47" s="4">
        <f t="shared" si="1"/>
        <v>-9617171143</v>
      </c>
    </row>
    <row r="48" spans="1:17" ht="18.75">
      <c r="A48" s="2" t="s">
        <v>46</v>
      </c>
      <c r="C48" s="4">
        <v>1700000</v>
      </c>
      <c r="D48" s="4"/>
      <c r="E48" s="4">
        <v>12302362800</v>
      </c>
      <c r="F48" s="4"/>
      <c r="G48" s="4">
        <v>12826227150</v>
      </c>
      <c r="H48" s="4"/>
      <c r="I48" s="4">
        <f t="shared" si="0"/>
        <v>-523864350</v>
      </c>
      <c r="J48" s="4"/>
      <c r="K48" s="4">
        <v>1700000</v>
      </c>
      <c r="L48" s="4"/>
      <c r="M48" s="4">
        <v>12302362800</v>
      </c>
      <c r="N48" s="4"/>
      <c r="O48" s="4">
        <v>16983344250</v>
      </c>
      <c r="P48" s="4"/>
      <c r="Q48" s="4">
        <f t="shared" si="1"/>
        <v>-4680981450</v>
      </c>
    </row>
    <row r="49" spans="1:17" ht="18.75">
      <c r="A49" s="2" t="s">
        <v>20</v>
      </c>
      <c r="C49" s="4">
        <v>41569329</v>
      </c>
      <c r="D49" s="4"/>
      <c r="E49" s="4">
        <v>62892071051</v>
      </c>
      <c r="F49" s="4"/>
      <c r="G49" s="4">
        <v>70163139203</v>
      </c>
      <c r="H49" s="4"/>
      <c r="I49" s="4">
        <f t="shared" si="0"/>
        <v>-7271068152</v>
      </c>
      <c r="J49" s="4"/>
      <c r="K49" s="4">
        <v>41569329</v>
      </c>
      <c r="L49" s="4"/>
      <c r="M49" s="4">
        <v>62892071051</v>
      </c>
      <c r="N49" s="4"/>
      <c r="O49" s="4">
        <v>83139913978</v>
      </c>
      <c r="P49" s="4"/>
      <c r="Q49" s="4">
        <f t="shared" si="1"/>
        <v>-20247842927</v>
      </c>
    </row>
    <row r="50" spans="1:17" ht="18.75">
      <c r="A50" s="2" t="s">
        <v>18</v>
      </c>
      <c r="C50" s="4">
        <v>38137</v>
      </c>
      <c r="D50" s="4"/>
      <c r="E50" s="4">
        <v>26537059</v>
      </c>
      <c r="F50" s="4"/>
      <c r="G50" s="4">
        <v>26537059</v>
      </c>
      <c r="H50" s="4"/>
      <c r="I50" s="4">
        <f t="shared" si="0"/>
        <v>0</v>
      </c>
      <c r="J50" s="4"/>
      <c r="K50" s="4">
        <v>38137</v>
      </c>
      <c r="L50" s="4"/>
      <c r="M50" s="4">
        <v>26537059</v>
      </c>
      <c r="N50" s="4"/>
      <c r="O50" s="4">
        <v>26537059</v>
      </c>
      <c r="P50" s="4"/>
      <c r="Q50" s="4">
        <f t="shared" si="1"/>
        <v>0</v>
      </c>
    </row>
    <row r="51" spans="1:17" ht="18.75">
      <c r="A51" s="2" t="s">
        <v>19</v>
      </c>
      <c r="C51" s="4">
        <v>108053</v>
      </c>
      <c r="D51" s="4"/>
      <c r="E51" s="4">
        <v>53705042</v>
      </c>
      <c r="F51" s="4"/>
      <c r="G51" s="4">
        <v>53705042</v>
      </c>
      <c r="H51" s="4"/>
      <c r="I51" s="4">
        <f t="shared" si="0"/>
        <v>0</v>
      </c>
      <c r="J51" s="4"/>
      <c r="K51" s="4">
        <v>108053</v>
      </c>
      <c r="L51" s="4"/>
      <c r="M51" s="4">
        <v>53705042</v>
      </c>
      <c r="N51" s="4"/>
      <c r="O51" s="4">
        <v>53705042</v>
      </c>
      <c r="P51" s="4"/>
      <c r="Q51" s="4">
        <f t="shared" si="1"/>
        <v>0</v>
      </c>
    </row>
    <row r="52" spans="1:17" ht="18.75">
      <c r="A52" s="2" t="s">
        <v>63</v>
      </c>
      <c r="C52" s="4">
        <v>1003998</v>
      </c>
      <c r="D52" s="4"/>
      <c r="E52" s="4">
        <v>3717640189</v>
      </c>
      <c r="F52" s="4"/>
      <c r="G52" s="4">
        <v>2395539228</v>
      </c>
      <c r="H52" s="4"/>
      <c r="I52" s="4">
        <f t="shared" si="0"/>
        <v>1322100961</v>
      </c>
      <c r="J52" s="4"/>
      <c r="K52" s="4">
        <v>1003998</v>
      </c>
      <c r="L52" s="4"/>
      <c r="M52" s="4">
        <v>3717640189</v>
      </c>
      <c r="N52" s="4"/>
      <c r="O52" s="4">
        <v>2395539228</v>
      </c>
      <c r="P52" s="4"/>
      <c r="Q52" s="4">
        <f t="shared" si="1"/>
        <v>1322100961</v>
      </c>
    </row>
    <row r="53" spans="1:17" ht="18.75">
      <c r="A53" s="2" t="s">
        <v>26</v>
      </c>
      <c r="C53" s="4">
        <v>1673330</v>
      </c>
      <c r="D53" s="4"/>
      <c r="E53" s="4">
        <v>7859440668</v>
      </c>
      <c r="F53" s="4"/>
      <c r="G53" s="4">
        <v>9480948893</v>
      </c>
      <c r="H53" s="4"/>
      <c r="I53" s="4">
        <f t="shared" si="0"/>
        <v>-1621508225</v>
      </c>
      <c r="J53" s="4"/>
      <c r="K53" s="4">
        <v>1673330</v>
      </c>
      <c r="L53" s="4"/>
      <c r="M53" s="4">
        <v>7859440668</v>
      </c>
      <c r="N53" s="4"/>
      <c r="O53" s="4">
        <v>9780356193</v>
      </c>
      <c r="P53" s="4"/>
      <c r="Q53" s="4">
        <f t="shared" si="1"/>
        <v>-1920915525</v>
      </c>
    </row>
    <row r="54" spans="1:17" ht="18.75">
      <c r="A54" s="2" t="s">
        <v>27</v>
      </c>
      <c r="C54" s="4">
        <v>22400000</v>
      </c>
      <c r="D54" s="4"/>
      <c r="E54" s="4">
        <v>111333600000</v>
      </c>
      <c r="F54" s="4"/>
      <c r="G54" s="4">
        <v>110442931200</v>
      </c>
      <c r="H54" s="4"/>
      <c r="I54" s="4">
        <f t="shared" si="0"/>
        <v>890668800</v>
      </c>
      <c r="J54" s="4"/>
      <c r="K54" s="4">
        <v>22400000</v>
      </c>
      <c r="L54" s="4"/>
      <c r="M54" s="4">
        <v>111333600000</v>
      </c>
      <c r="N54" s="4"/>
      <c r="O54" s="4">
        <v>106793006375</v>
      </c>
      <c r="P54" s="4"/>
      <c r="Q54" s="4">
        <f t="shared" si="1"/>
        <v>4540593625</v>
      </c>
    </row>
    <row r="55" spans="1:17" ht="18.75">
      <c r="A55" s="2" t="s">
        <v>25</v>
      </c>
      <c r="C55" s="4">
        <v>2635520</v>
      </c>
      <c r="D55" s="4"/>
      <c r="E55" s="4">
        <v>13067755216</v>
      </c>
      <c r="F55" s="4"/>
      <c r="G55" s="4">
        <v>11683739333</v>
      </c>
      <c r="H55" s="4"/>
      <c r="I55" s="4">
        <f t="shared" si="0"/>
        <v>1384015883</v>
      </c>
      <c r="J55" s="4"/>
      <c r="K55" s="4">
        <v>2635520</v>
      </c>
      <c r="L55" s="4"/>
      <c r="M55" s="4">
        <v>13067755216</v>
      </c>
      <c r="N55" s="4"/>
      <c r="O55" s="4">
        <v>11773894601</v>
      </c>
      <c r="P55" s="4"/>
      <c r="Q55" s="4">
        <f t="shared" si="1"/>
        <v>1293860615</v>
      </c>
    </row>
    <row r="56" spans="1:17" ht="18.75">
      <c r="A56" s="2" t="s">
        <v>33</v>
      </c>
      <c r="C56" s="4">
        <v>1</v>
      </c>
      <c r="D56" s="4"/>
      <c r="E56" s="4">
        <v>3085</v>
      </c>
      <c r="F56" s="4"/>
      <c r="G56" s="4">
        <v>1974838398</v>
      </c>
      <c r="H56" s="4"/>
      <c r="I56" s="4">
        <f t="shared" si="0"/>
        <v>-1974835313</v>
      </c>
      <c r="J56" s="4"/>
      <c r="K56" s="4">
        <v>1</v>
      </c>
      <c r="L56" s="4"/>
      <c r="M56" s="4">
        <v>3085</v>
      </c>
      <c r="N56" s="4"/>
      <c r="O56" s="4">
        <v>3225</v>
      </c>
      <c r="P56" s="4"/>
      <c r="Q56" s="4">
        <f t="shared" si="1"/>
        <v>-140</v>
      </c>
    </row>
    <row r="57" spans="1:17" ht="18.75">
      <c r="A57" s="2" t="s">
        <v>52</v>
      </c>
      <c r="C57" s="4">
        <v>2490764</v>
      </c>
      <c r="D57" s="4"/>
      <c r="E57" s="4">
        <v>35901187335</v>
      </c>
      <c r="F57" s="4"/>
      <c r="G57" s="4">
        <v>36941083796</v>
      </c>
      <c r="H57" s="4"/>
      <c r="I57" s="4">
        <f>-1039896461</f>
        <v>-1039896461</v>
      </c>
      <c r="J57" s="4"/>
      <c r="K57" s="4">
        <v>2490764</v>
      </c>
      <c r="L57" s="4"/>
      <c r="M57" s="4">
        <v>35901187335</v>
      </c>
      <c r="N57" s="4"/>
      <c r="O57" s="4">
        <v>42264363298</v>
      </c>
      <c r="P57" s="4"/>
      <c r="Q57" s="4">
        <f t="shared" si="1"/>
        <v>-6363175963</v>
      </c>
    </row>
    <row r="58" spans="1:17" ht="19.5" thickBot="1">
      <c r="C58" s="9">
        <f>SUM(C8:C57)</f>
        <v>677719707</v>
      </c>
      <c r="D58" s="4"/>
      <c r="E58" s="9">
        <f>SUM(E8:E57)</f>
        <v>4397644074823</v>
      </c>
      <c r="F58" s="4"/>
      <c r="G58" s="9">
        <f>SUM(G8:G57)</f>
        <v>4670733909389</v>
      </c>
      <c r="H58" s="4"/>
      <c r="I58" s="9">
        <f>SUM(I8:I57)</f>
        <v>-273089834566</v>
      </c>
      <c r="J58" s="4"/>
      <c r="K58" s="9">
        <f>SUM(K8:K57)</f>
        <v>677719707</v>
      </c>
      <c r="L58" s="4"/>
      <c r="M58" s="9">
        <f>SUM(M8:M57)</f>
        <v>4397644074823</v>
      </c>
      <c r="N58" s="4"/>
      <c r="O58" s="9">
        <f>SUM(O8:O57)</f>
        <v>5397656068356</v>
      </c>
      <c r="P58" s="4"/>
      <c r="Q58" s="9">
        <f>SUM(Q8:Q57)</f>
        <v>-1000011993533</v>
      </c>
    </row>
    <row r="59" spans="1:17" ht="19.5" thickTop="1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>
      <c r="I60" s="3"/>
      <c r="Q60" s="3"/>
    </row>
    <row r="62" spans="1:17">
      <c r="I62" s="3"/>
      <c r="Q62" s="3"/>
    </row>
    <row r="63" spans="1:17">
      <c r="I63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45"/>
  <sheetViews>
    <sheetView rightToLeft="1" view="pageBreakPreview" topLeftCell="A12" zoomScale="90" zoomScaleNormal="100" zoomScaleSheetLayoutView="90" workbookViewId="0">
      <selection activeCell="E45" sqref="E45"/>
    </sheetView>
  </sheetViews>
  <sheetFormatPr defaultRowHeight="15"/>
  <cols>
    <col min="1" max="1" width="30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19.42578125" style="1" bestFit="1" customWidth="1"/>
    <col min="20" max="20" width="16.5703125" style="1" bestFit="1" customWidth="1"/>
    <col min="21" max="16384" width="9.140625" style="1"/>
  </cols>
  <sheetData>
    <row r="2" spans="1:17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3.25">
      <c r="A3" s="14" t="s">
        <v>102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3.25">
      <c r="A6" s="14" t="s">
        <v>3</v>
      </c>
      <c r="C6" s="15" t="s">
        <v>104</v>
      </c>
      <c r="D6" s="15" t="s">
        <v>104</v>
      </c>
      <c r="E6" s="15" t="s">
        <v>104</v>
      </c>
      <c r="F6" s="15" t="s">
        <v>104</v>
      </c>
      <c r="G6" s="15" t="s">
        <v>104</v>
      </c>
      <c r="H6" s="15" t="s">
        <v>104</v>
      </c>
      <c r="I6" s="15" t="s">
        <v>104</v>
      </c>
      <c r="K6" s="15" t="s">
        <v>105</v>
      </c>
      <c r="L6" s="15" t="s">
        <v>105</v>
      </c>
      <c r="M6" s="15" t="s">
        <v>105</v>
      </c>
      <c r="N6" s="15" t="s">
        <v>105</v>
      </c>
      <c r="O6" s="15" t="s">
        <v>105</v>
      </c>
      <c r="P6" s="15" t="s">
        <v>105</v>
      </c>
      <c r="Q6" s="15" t="s">
        <v>105</v>
      </c>
    </row>
    <row r="7" spans="1:17" ht="23.25">
      <c r="A7" s="15" t="s">
        <v>3</v>
      </c>
      <c r="C7" s="8" t="s">
        <v>7</v>
      </c>
      <c r="E7" s="8" t="s">
        <v>143</v>
      </c>
      <c r="G7" s="8" t="s">
        <v>144</v>
      </c>
      <c r="I7" s="15" t="s">
        <v>146</v>
      </c>
      <c r="K7" s="15" t="s">
        <v>7</v>
      </c>
      <c r="M7" s="15" t="s">
        <v>143</v>
      </c>
      <c r="O7" s="15" t="s">
        <v>144</v>
      </c>
      <c r="Q7" s="15" t="s">
        <v>146</v>
      </c>
    </row>
    <row r="8" spans="1:17" ht="18.75">
      <c r="A8" s="2" t="s">
        <v>49</v>
      </c>
      <c r="C8" s="4">
        <v>150000</v>
      </c>
      <c r="D8" s="4"/>
      <c r="E8" s="4">
        <v>13818817092</v>
      </c>
      <c r="F8" s="4"/>
      <c r="G8" s="4">
        <v>14016104871</v>
      </c>
      <c r="H8" s="4"/>
      <c r="I8" s="4">
        <f>E8-G8</f>
        <v>-197287779</v>
      </c>
      <c r="J8" s="4"/>
      <c r="K8" s="4">
        <v>150000</v>
      </c>
      <c r="L8" s="4"/>
      <c r="M8" s="4">
        <v>13818817092</v>
      </c>
      <c r="N8" s="4"/>
      <c r="O8" s="4">
        <v>14016104871</v>
      </c>
      <c r="P8" s="4"/>
      <c r="Q8" s="4">
        <f>M8-O8</f>
        <v>-197287779</v>
      </c>
    </row>
    <row r="9" spans="1:17" ht="18.75">
      <c r="A9" s="2" t="s">
        <v>57</v>
      </c>
      <c r="C9" s="4">
        <v>439807</v>
      </c>
      <c r="D9" s="4"/>
      <c r="E9" s="4">
        <v>2955724067</v>
      </c>
      <c r="F9" s="4"/>
      <c r="G9" s="4">
        <v>3606818723</v>
      </c>
      <c r="H9" s="4"/>
      <c r="I9" s="4">
        <f t="shared" ref="I9:I11" si="0">E9-G9</f>
        <v>-651094656</v>
      </c>
      <c r="J9" s="4"/>
      <c r="K9" s="4">
        <v>439807</v>
      </c>
      <c r="L9" s="4"/>
      <c r="M9" s="4">
        <v>2955724067</v>
      </c>
      <c r="N9" s="4"/>
      <c r="O9" s="4">
        <v>3606818723</v>
      </c>
      <c r="P9" s="4"/>
      <c r="Q9" s="4">
        <f t="shared" ref="Q9:Q31" si="1">M9-O9</f>
        <v>-651094656</v>
      </c>
    </row>
    <row r="10" spans="1:17" ht="18.75">
      <c r="A10" s="2" t="s">
        <v>25</v>
      </c>
      <c r="C10" s="4">
        <v>309810</v>
      </c>
      <c r="D10" s="4"/>
      <c r="E10" s="4">
        <v>309810</v>
      </c>
      <c r="F10" s="4"/>
      <c r="G10" s="4">
        <v>1384041967</v>
      </c>
      <c r="H10" s="4"/>
      <c r="I10" s="4">
        <f t="shared" si="0"/>
        <v>-1383732157</v>
      </c>
      <c r="J10" s="4"/>
      <c r="K10" s="4">
        <v>309810</v>
      </c>
      <c r="L10" s="4"/>
      <c r="M10" s="4">
        <v>309810</v>
      </c>
      <c r="N10" s="4"/>
      <c r="O10" s="4">
        <v>1384041967</v>
      </c>
      <c r="P10" s="4"/>
      <c r="Q10" s="4">
        <f t="shared" si="1"/>
        <v>-1383732157</v>
      </c>
    </row>
    <row r="11" spans="1:17" ht="18.75">
      <c r="A11" s="2" t="s">
        <v>33</v>
      </c>
      <c r="C11" s="4">
        <v>15278958</v>
      </c>
      <c r="D11" s="4"/>
      <c r="E11" s="4">
        <v>45098029156</v>
      </c>
      <c r="F11" s="4"/>
      <c r="G11" s="4">
        <v>44667660676</v>
      </c>
      <c r="H11" s="4"/>
      <c r="I11" s="4">
        <f t="shared" si="0"/>
        <v>430368480</v>
      </c>
      <c r="J11" s="4"/>
      <c r="K11" s="4">
        <v>19911767</v>
      </c>
      <c r="L11" s="4"/>
      <c r="M11" s="4">
        <v>59070606589</v>
      </c>
      <c r="N11" s="4"/>
      <c r="O11" s="4">
        <v>58211564775</v>
      </c>
      <c r="P11" s="4"/>
      <c r="Q11" s="4">
        <f t="shared" si="1"/>
        <v>859041814</v>
      </c>
    </row>
    <row r="12" spans="1:17" ht="18.75">
      <c r="A12" s="2" t="s">
        <v>15</v>
      </c>
      <c r="C12" s="4">
        <v>2500000</v>
      </c>
      <c r="D12" s="4"/>
      <c r="E12" s="4">
        <f>41769173022+8866378750</f>
        <v>50635551772</v>
      </c>
      <c r="F12" s="4"/>
      <c r="G12" s="4">
        <v>50044900000</v>
      </c>
      <c r="H12" s="4"/>
      <c r="I12" s="4">
        <f>E12-G12</f>
        <v>590651772</v>
      </c>
      <c r="J12" s="4"/>
      <c r="K12" s="4">
        <v>5000000</v>
      </c>
      <c r="L12" s="4"/>
      <c r="M12" s="4">
        <v>99125858723</v>
      </c>
      <c r="N12" s="4"/>
      <c r="O12" s="4">
        <v>100089800000</v>
      </c>
      <c r="P12" s="4"/>
      <c r="Q12" s="4">
        <f>M12-O12</f>
        <v>-963941277</v>
      </c>
    </row>
    <row r="13" spans="1:17" ht="18.75">
      <c r="A13" s="2" t="s">
        <v>39</v>
      </c>
      <c r="C13" s="4">
        <v>6576063</v>
      </c>
      <c r="D13" s="4"/>
      <c r="E13" s="4">
        <v>66503228560</v>
      </c>
      <c r="F13" s="4"/>
      <c r="G13" s="4">
        <v>68065941475</v>
      </c>
      <c r="H13" s="4"/>
      <c r="I13" s="4">
        <f>E13-G13</f>
        <v>-1562712915</v>
      </c>
      <c r="J13" s="4"/>
      <c r="K13" s="4">
        <v>6576063</v>
      </c>
      <c r="L13" s="4"/>
      <c r="M13" s="4">
        <v>66503228560</v>
      </c>
      <c r="N13" s="4"/>
      <c r="O13" s="4">
        <v>68065941475</v>
      </c>
      <c r="P13" s="4"/>
      <c r="Q13" s="4">
        <f t="shared" si="1"/>
        <v>-1562712915</v>
      </c>
    </row>
    <row r="14" spans="1:17" ht="18.75">
      <c r="A14" s="2" t="s">
        <v>51</v>
      </c>
      <c r="C14" s="4">
        <v>1000000</v>
      </c>
      <c r="D14" s="4"/>
      <c r="E14" s="4">
        <f>2101751050-309810</f>
        <v>2101441240</v>
      </c>
      <c r="F14" s="4"/>
      <c r="G14" s="4">
        <v>2348940155</v>
      </c>
      <c r="H14" s="4"/>
      <c r="I14" s="4">
        <f>E14-G14</f>
        <v>-247498915</v>
      </c>
      <c r="J14" s="4"/>
      <c r="K14" s="4">
        <v>26750928</v>
      </c>
      <c r="L14" s="4"/>
      <c r="M14" s="4">
        <f>58323529142-309810</f>
        <v>58323219332</v>
      </c>
      <c r="N14" s="4"/>
      <c r="O14" s="4">
        <v>62836328859</v>
      </c>
      <c r="P14" s="4"/>
      <c r="Q14" s="4">
        <f t="shared" si="1"/>
        <v>-4513109527</v>
      </c>
    </row>
    <row r="15" spans="1:17" ht="18.75">
      <c r="A15" s="2" t="s">
        <v>147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1405546</v>
      </c>
      <c r="L15" s="4"/>
      <c r="M15" s="4">
        <v>17050387214</v>
      </c>
      <c r="N15" s="4"/>
      <c r="O15" s="4">
        <v>16960941494</v>
      </c>
      <c r="P15" s="4"/>
      <c r="Q15" s="4">
        <f t="shared" si="1"/>
        <v>89445720</v>
      </c>
    </row>
    <row r="16" spans="1:17" ht="18.75">
      <c r="A16" s="2" t="s">
        <v>148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600000</v>
      </c>
      <c r="L16" s="4"/>
      <c r="M16" s="4">
        <v>11845748848</v>
      </c>
      <c r="N16" s="4"/>
      <c r="O16" s="4">
        <v>12143314800</v>
      </c>
      <c r="P16" s="4"/>
      <c r="Q16" s="4">
        <f t="shared" si="1"/>
        <v>-297565952</v>
      </c>
    </row>
    <row r="17" spans="1:19" ht="18.75">
      <c r="A17" s="2" t="s">
        <v>149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16700000</v>
      </c>
      <c r="L17" s="4"/>
      <c r="M17" s="4">
        <v>265824068572</v>
      </c>
      <c r="N17" s="4"/>
      <c r="O17" s="4">
        <v>279886706100</v>
      </c>
      <c r="P17" s="4"/>
      <c r="Q17" s="4">
        <f t="shared" si="1"/>
        <v>-14062637528</v>
      </c>
    </row>
    <row r="18" spans="1:19" ht="18.75">
      <c r="A18" s="2" t="s">
        <v>150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9500000</v>
      </c>
      <c r="L18" s="4"/>
      <c r="M18" s="4">
        <v>32481206474</v>
      </c>
      <c r="N18" s="4"/>
      <c r="O18" s="4">
        <v>32060597625</v>
      </c>
      <c r="P18" s="4"/>
      <c r="Q18" s="4">
        <f t="shared" si="1"/>
        <v>420608849</v>
      </c>
    </row>
    <row r="19" spans="1:19" ht="18.75">
      <c r="A19" s="2" t="s">
        <v>31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4000000</v>
      </c>
      <c r="L19" s="4"/>
      <c r="M19" s="4">
        <v>31247668086</v>
      </c>
      <c r="N19" s="4"/>
      <c r="O19" s="4">
        <v>29304593991</v>
      </c>
      <c r="P19" s="4"/>
      <c r="Q19" s="4">
        <f t="shared" si="1"/>
        <v>1943074095</v>
      </c>
    </row>
    <row r="20" spans="1:19" ht="18.75">
      <c r="A20" s="2" t="s">
        <v>151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500000</v>
      </c>
      <c r="L20" s="4"/>
      <c r="M20" s="4">
        <v>20502778295</v>
      </c>
      <c r="N20" s="4"/>
      <c r="O20" s="4">
        <v>19964666419</v>
      </c>
      <c r="P20" s="4"/>
      <c r="Q20" s="4">
        <f t="shared" si="1"/>
        <v>538111876</v>
      </c>
    </row>
    <row r="21" spans="1:19" ht="18.75">
      <c r="A21" s="2" t="s">
        <v>152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9098854</v>
      </c>
      <c r="L21" s="4"/>
      <c r="M21" s="4">
        <v>113977340281</v>
      </c>
      <c r="N21" s="4"/>
      <c r="O21" s="4">
        <v>102114841593</v>
      </c>
      <c r="P21" s="4"/>
      <c r="Q21" s="4">
        <f t="shared" si="1"/>
        <v>11862498688</v>
      </c>
    </row>
    <row r="22" spans="1:19" ht="18.75">
      <c r="A22" s="2" t="s">
        <v>153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7800000</v>
      </c>
      <c r="L22" s="4"/>
      <c r="M22" s="4">
        <v>74287552059</v>
      </c>
      <c r="N22" s="4"/>
      <c r="O22" s="4">
        <v>84281523300</v>
      </c>
      <c r="P22" s="4"/>
      <c r="Q22" s="4">
        <f t="shared" si="1"/>
        <v>-9993971241</v>
      </c>
    </row>
    <row r="23" spans="1:19" ht="18.75">
      <c r="A23" s="2" t="s">
        <v>59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1000000</v>
      </c>
      <c r="L23" s="4"/>
      <c r="M23" s="4">
        <v>6361920111</v>
      </c>
      <c r="N23" s="4"/>
      <c r="O23" s="4">
        <v>7495137004</v>
      </c>
      <c r="P23" s="4"/>
      <c r="Q23" s="4">
        <f t="shared" si="1"/>
        <v>-1133216893</v>
      </c>
    </row>
    <row r="24" spans="1:19" ht="18.75">
      <c r="A24" s="2" t="s">
        <v>119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2500000</v>
      </c>
      <c r="L24" s="4"/>
      <c r="M24" s="4">
        <v>61581591040</v>
      </c>
      <c r="N24" s="4"/>
      <c r="O24" s="4">
        <v>83251687500</v>
      </c>
      <c r="P24" s="4"/>
      <c r="Q24" s="4">
        <f t="shared" si="1"/>
        <v>-21670096460</v>
      </c>
    </row>
    <row r="25" spans="1:19" ht="18.75">
      <c r="A25" s="2" t="s">
        <v>154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4750000</v>
      </c>
      <c r="L25" s="4"/>
      <c r="M25" s="4">
        <v>41931335035</v>
      </c>
      <c r="N25" s="4"/>
      <c r="O25" s="4">
        <v>33713205750</v>
      </c>
      <c r="P25" s="4"/>
      <c r="Q25" s="4">
        <f t="shared" si="1"/>
        <v>8218129285</v>
      </c>
    </row>
    <row r="26" spans="1:19" ht="18.75">
      <c r="A26" s="2" t="s">
        <v>141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25453</v>
      </c>
      <c r="L26" s="4"/>
      <c r="M26" s="4">
        <v>130176505</v>
      </c>
      <c r="N26" s="4"/>
      <c r="O26" s="4">
        <v>25453000</v>
      </c>
      <c r="P26" s="4"/>
      <c r="Q26" s="4">
        <f t="shared" si="1"/>
        <v>104723505</v>
      </c>
    </row>
    <row r="27" spans="1:19" ht="18.75">
      <c r="A27" s="2" t="s">
        <v>155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28423611</v>
      </c>
      <c r="L27" s="4"/>
      <c r="M27" s="4">
        <v>91615040551</v>
      </c>
      <c r="N27" s="4"/>
      <c r="O27" s="4">
        <v>99681842535</v>
      </c>
      <c r="P27" s="4"/>
      <c r="Q27" s="4">
        <f t="shared" si="1"/>
        <v>-8066801984</v>
      </c>
    </row>
    <row r="28" spans="1:19" ht="18.75">
      <c r="A28" s="2" t="s">
        <v>26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2500000</v>
      </c>
      <c r="L28" s="4"/>
      <c r="M28" s="4">
        <v>17386496581</v>
      </c>
      <c r="N28" s="4"/>
      <c r="O28" s="4">
        <v>18191114964</v>
      </c>
      <c r="P28" s="4"/>
      <c r="Q28" s="4">
        <f t="shared" si="1"/>
        <v>-804618383</v>
      </c>
      <c r="S28" s="3"/>
    </row>
    <row r="29" spans="1:19" ht="18.75">
      <c r="A29" s="2" t="s">
        <v>141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25453</v>
      </c>
      <c r="L29" s="4"/>
      <c r="M29" s="4">
        <v>25453000</v>
      </c>
      <c r="N29" s="4"/>
      <c r="O29" s="4">
        <v>25301554</v>
      </c>
      <c r="P29" s="4"/>
      <c r="Q29" s="4">
        <f t="shared" si="1"/>
        <v>151446</v>
      </c>
      <c r="S29" s="3"/>
    </row>
    <row r="30" spans="1:19" ht="18.75">
      <c r="A30" s="2" t="s">
        <v>134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593827</v>
      </c>
      <c r="L30" s="4"/>
      <c r="M30" s="4">
        <v>62071932214</v>
      </c>
      <c r="N30" s="4"/>
      <c r="O30" s="4">
        <v>70835247522</v>
      </c>
      <c r="P30" s="4"/>
      <c r="Q30" s="4">
        <f t="shared" si="1"/>
        <v>-8763315308</v>
      </c>
      <c r="S30" s="3"/>
    </row>
    <row r="31" spans="1:19" ht="18.75">
      <c r="A31" s="2" t="s">
        <v>65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500000</v>
      </c>
      <c r="L31" s="4"/>
      <c r="M31" s="4">
        <v>70300233050</v>
      </c>
      <c r="N31" s="4"/>
      <c r="O31" s="4">
        <v>70204781250</v>
      </c>
      <c r="P31" s="4"/>
      <c r="Q31" s="4">
        <f t="shared" si="1"/>
        <v>95451800</v>
      </c>
      <c r="S31" s="3"/>
    </row>
    <row r="32" spans="1:19" ht="18.75">
      <c r="A32" s="2" t="s">
        <v>24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2450000</v>
      </c>
      <c r="L32" s="4"/>
      <c r="M32" s="4">
        <v>189326915395</v>
      </c>
      <c r="N32" s="4"/>
      <c r="O32" s="4">
        <v>194468486625</v>
      </c>
      <c r="P32" s="4"/>
      <c r="Q32" s="4">
        <v>-5141571230</v>
      </c>
      <c r="S32" s="3"/>
    </row>
    <row r="33" spans="3:20" ht="19.5" thickBot="1">
      <c r="C33" s="4"/>
      <c r="D33" s="4"/>
      <c r="E33" s="9">
        <f>SUM(E8:E32)</f>
        <v>181113101697</v>
      </c>
      <c r="F33" s="4"/>
      <c r="G33" s="9">
        <f>SUM(G8:G32)</f>
        <v>184134407867</v>
      </c>
      <c r="H33" s="4"/>
      <c r="I33" s="9">
        <f>SUM(I8:I32)</f>
        <v>-3021306170</v>
      </c>
      <c r="J33" s="4"/>
      <c r="K33" s="9">
        <f>SUM(K8:K32)</f>
        <v>151511119</v>
      </c>
      <c r="L33" s="4"/>
      <c r="M33" s="9">
        <f>SUM(M8:M32)</f>
        <v>1407745607484</v>
      </c>
      <c r="N33" s="4"/>
      <c r="O33" s="9">
        <f>SUM(O8:O32)</f>
        <v>1462820043696</v>
      </c>
      <c r="P33" s="4"/>
      <c r="Q33" s="9">
        <f>SUM(Q8:Q32)</f>
        <v>-55074436212</v>
      </c>
      <c r="S33" s="3"/>
    </row>
    <row r="34" spans="3:20" ht="15.75" thickTop="1"/>
    <row r="35" spans="3:20">
      <c r="G35" s="3"/>
      <c r="I35" s="3"/>
      <c r="Q35" s="3"/>
    </row>
    <row r="36" spans="3:20" ht="18.75">
      <c r="C36" s="12"/>
      <c r="G36" s="3"/>
      <c r="I36" s="3"/>
      <c r="Q36" s="3"/>
      <c r="S36" s="3"/>
    </row>
    <row r="37" spans="3:20">
      <c r="G37" s="3"/>
      <c r="I37" s="3"/>
      <c r="O37" s="11"/>
      <c r="Q37" s="3"/>
      <c r="S37" s="3"/>
    </row>
    <row r="38" spans="3:20">
      <c r="G38" s="3"/>
      <c r="I38" s="3"/>
      <c r="Q38" s="3"/>
      <c r="S38" s="3"/>
    </row>
    <row r="39" spans="3:20">
      <c r="G39" s="3"/>
      <c r="S39" s="3"/>
    </row>
    <row r="40" spans="3:20">
      <c r="I40" s="3"/>
      <c r="Q40" s="3"/>
      <c r="S40" s="3"/>
    </row>
    <row r="41" spans="3:20">
      <c r="S41" s="3"/>
    </row>
    <row r="43" spans="3:20" ht="18.75">
      <c r="S43" s="12"/>
      <c r="T43" s="12"/>
    </row>
    <row r="45" spans="3:20">
      <c r="T45" s="3"/>
    </row>
  </sheetData>
  <mergeCells count="11">
    <mergeCell ref="A2:Q2"/>
    <mergeCell ref="A3:Q3"/>
    <mergeCell ref="A4:Q4"/>
    <mergeCell ref="K7"/>
    <mergeCell ref="M7"/>
    <mergeCell ref="O7"/>
    <mergeCell ref="Q7"/>
    <mergeCell ref="K6:Q6"/>
    <mergeCell ref="A6:A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75"/>
  <sheetViews>
    <sheetView rightToLeft="1" view="pageBreakPreview" topLeftCell="A39" zoomScale="80" zoomScaleNormal="100" zoomScaleSheetLayoutView="80" workbookViewId="0">
      <selection activeCell="G14" sqref="G14"/>
    </sheetView>
  </sheetViews>
  <sheetFormatPr defaultRowHeight="15"/>
  <cols>
    <col min="1" max="1" width="30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24" width="19.42578125" style="1" bestFit="1" customWidth="1"/>
    <col min="25" max="16384" width="9.140625" style="1"/>
  </cols>
  <sheetData>
    <row r="2" spans="1:24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4" ht="23.25">
      <c r="A3" s="14" t="s">
        <v>102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4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4" ht="23.25">
      <c r="A6" s="14" t="s">
        <v>3</v>
      </c>
      <c r="C6" s="15" t="s">
        <v>104</v>
      </c>
      <c r="D6" s="15" t="s">
        <v>104</v>
      </c>
      <c r="E6" s="15" t="s">
        <v>104</v>
      </c>
      <c r="F6" s="15" t="s">
        <v>104</v>
      </c>
      <c r="G6" s="15" t="s">
        <v>104</v>
      </c>
      <c r="H6" s="15" t="s">
        <v>104</v>
      </c>
      <c r="I6" s="15" t="s">
        <v>104</v>
      </c>
      <c r="J6" s="15" t="s">
        <v>104</v>
      </c>
      <c r="K6" s="15" t="s">
        <v>104</v>
      </c>
      <c r="M6" s="15" t="s">
        <v>105</v>
      </c>
      <c r="N6" s="15" t="s">
        <v>105</v>
      </c>
      <c r="O6" s="15" t="s">
        <v>105</v>
      </c>
      <c r="P6" s="15" t="s">
        <v>105</v>
      </c>
      <c r="Q6" s="15" t="s">
        <v>105</v>
      </c>
      <c r="R6" s="15" t="s">
        <v>105</v>
      </c>
      <c r="S6" s="15" t="s">
        <v>105</v>
      </c>
      <c r="T6" s="15" t="s">
        <v>105</v>
      </c>
      <c r="U6" s="15" t="s">
        <v>105</v>
      </c>
    </row>
    <row r="7" spans="1:24" ht="23.25">
      <c r="A7" s="15" t="s">
        <v>3</v>
      </c>
      <c r="C7" s="15" t="s">
        <v>156</v>
      </c>
      <c r="E7" s="15" t="s">
        <v>157</v>
      </c>
      <c r="G7" s="15" t="s">
        <v>158</v>
      </c>
      <c r="I7" s="15" t="s">
        <v>73</v>
      </c>
      <c r="K7" s="15" t="s">
        <v>159</v>
      </c>
      <c r="M7" s="15" t="s">
        <v>156</v>
      </c>
      <c r="O7" s="15" t="s">
        <v>157</v>
      </c>
      <c r="Q7" s="15" t="s">
        <v>158</v>
      </c>
      <c r="S7" s="15" t="s">
        <v>73</v>
      </c>
      <c r="U7" s="15" t="s">
        <v>159</v>
      </c>
      <c r="X7" s="3"/>
    </row>
    <row r="8" spans="1:24" ht="18.75">
      <c r="A8" s="2" t="s">
        <v>49</v>
      </c>
      <c r="C8" s="4">
        <v>0</v>
      </c>
      <c r="D8" s="4"/>
      <c r="E8" s="4">
        <v>3638222871</v>
      </c>
      <c r="F8" s="4"/>
      <c r="G8" s="4">
        <v>-197287779</v>
      </c>
      <c r="H8" s="4"/>
      <c r="I8" s="4">
        <f>C8+E8+G8</f>
        <v>3440935092</v>
      </c>
      <c r="K8" s="7">
        <v>-1.3238083555502548E-2</v>
      </c>
      <c r="M8" s="4">
        <v>226055227</v>
      </c>
      <c r="N8" s="4"/>
      <c r="O8" s="4">
        <v>-5491629354</v>
      </c>
      <c r="P8" s="4"/>
      <c r="Q8" s="4">
        <v>-197287779</v>
      </c>
      <c r="R8" s="4"/>
      <c r="S8" s="4">
        <f>M8+O8+Q8</f>
        <v>-5462861906</v>
      </c>
      <c r="U8" s="7">
        <v>7.9594653651858752E-3</v>
      </c>
      <c r="X8" s="13"/>
    </row>
    <row r="9" spans="1:24" ht="18.75">
      <c r="A9" s="2" t="s">
        <v>57</v>
      </c>
      <c r="C9" s="4">
        <v>0</v>
      </c>
      <c r="D9" s="4"/>
      <c r="E9" s="4">
        <v>-1147865142</v>
      </c>
      <c r="F9" s="4"/>
      <c r="G9" s="4">
        <v>-651094656</v>
      </c>
      <c r="H9" s="4"/>
      <c r="I9" s="4">
        <f t="shared" ref="I9:I71" si="0">C9+E9+G9</f>
        <v>-1798959798</v>
      </c>
      <c r="K9" s="7">
        <v>6.9210198629675243E-3</v>
      </c>
      <c r="M9" s="4">
        <v>450840391</v>
      </c>
      <c r="N9" s="4"/>
      <c r="O9" s="4">
        <v>-9617171142</v>
      </c>
      <c r="P9" s="4"/>
      <c r="Q9" s="4">
        <v>-651094656</v>
      </c>
      <c r="R9" s="4"/>
      <c r="S9" s="4">
        <f t="shared" ref="S9:S71" si="1">M9+O9+Q9</f>
        <v>-9817425407</v>
      </c>
      <c r="U9" s="7">
        <v>1.430412462311881E-2</v>
      </c>
      <c r="X9" s="13"/>
    </row>
    <row r="10" spans="1:24" ht="18.75">
      <c r="A10" s="2" t="s">
        <v>25</v>
      </c>
      <c r="C10" s="4">
        <v>0</v>
      </c>
      <c r="D10" s="4"/>
      <c r="E10" s="4">
        <v>1384015883</v>
      </c>
      <c r="F10" s="4"/>
      <c r="G10" s="4">
        <v>-1383732157</v>
      </c>
      <c r="H10" s="4"/>
      <c r="I10" s="4">
        <f t="shared" si="0"/>
        <v>283726</v>
      </c>
      <c r="K10" s="7">
        <v>-1.0915604027524376E-6</v>
      </c>
      <c r="M10" s="4">
        <v>0</v>
      </c>
      <c r="N10" s="4"/>
      <c r="O10" s="4">
        <v>1293860615</v>
      </c>
      <c r="P10" s="4"/>
      <c r="Q10" s="4">
        <v>-1383732157</v>
      </c>
      <c r="R10" s="4"/>
      <c r="S10" s="4">
        <f t="shared" si="1"/>
        <v>-89871542</v>
      </c>
      <c r="U10" s="7">
        <v>1.3094407989321189E-4</v>
      </c>
      <c r="X10" s="13"/>
    </row>
    <row r="11" spans="1:24" ht="18.75">
      <c r="A11" s="2" t="s">
        <v>33</v>
      </c>
      <c r="C11" s="4">
        <v>0</v>
      </c>
      <c r="D11" s="4"/>
      <c r="E11" s="4">
        <v>-1974835312</v>
      </c>
      <c r="F11" s="4"/>
      <c r="G11" s="4">
        <v>430368480</v>
      </c>
      <c r="H11" s="4"/>
      <c r="I11" s="4">
        <f t="shared" si="0"/>
        <v>-1544466832</v>
      </c>
      <c r="K11" s="7">
        <v>5.9419257916993908E-3</v>
      </c>
      <c r="M11" s="4">
        <v>1250585859</v>
      </c>
      <c r="N11" s="4"/>
      <c r="O11" s="4">
        <v>-139</v>
      </c>
      <c r="P11" s="4"/>
      <c r="Q11" s="4">
        <v>859041814</v>
      </c>
      <c r="R11" s="4"/>
      <c r="S11" s="4">
        <f t="shared" si="1"/>
        <v>2109627534</v>
      </c>
      <c r="U11" s="7">
        <v>-3.0737564996605442E-3</v>
      </c>
      <c r="X11" s="13"/>
    </row>
    <row r="12" spans="1:24" ht="18.75">
      <c r="A12" s="2" t="s">
        <v>15</v>
      </c>
      <c r="C12" s="4">
        <v>0</v>
      </c>
      <c r="D12" s="4"/>
      <c r="E12" s="4">
        <v>0</v>
      </c>
      <c r="F12" s="4"/>
      <c r="G12" s="4">
        <v>590651772</v>
      </c>
      <c r="H12" s="4"/>
      <c r="I12" s="4">
        <f>C12+E12+G12</f>
        <v>590651772</v>
      </c>
      <c r="K12" s="7">
        <v>3.1838660796595634E-2</v>
      </c>
      <c r="M12" s="4">
        <v>4161636486</v>
      </c>
      <c r="N12" s="4"/>
      <c r="O12" s="4">
        <v>0</v>
      </c>
      <c r="P12" s="4"/>
      <c r="Q12" s="4">
        <v>-963941277</v>
      </c>
      <c r="R12" s="4"/>
      <c r="S12" s="4">
        <f t="shared" si="1"/>
        <v>3197695209</v>
      </c>
      <c r="U12" s="7">
        <v>-4.6590861534504093E-3</v>
      </c>
      <c r="X12" s="13"/>
    </row>
    <row r="13" spans="1:24" ht="18.75">
      <c r="A13" s="2" t="s">
        <v>39</v>
      </c>
      <c r="C13" s="4">
        <v>0</v>
      </c>
      <c r="D13" s="4"/>
      <c r="E13" s="4">
        <v>-895875135</v>
      </c>
      <c r="F13" s="4"/>
      <c r="G13" s="4">
        <v>-1562712915</v>
      </c>
      <c r="H13" s="4"/>
      <c r="I13" s="4">
        <f t="shared" si="0"/>
        <v>-2458588050</v>
      </c>
      <c r="K13" s="7">
        <v>9.4587643080307413E-3</v>
      </c>
      <c r="M13" s="4">
        <v>18760509064</v>
      </c>
      <c r="N13" s="4"/>
      <c r="O13" s="4">
        <v>-13379947683</v>
      </c>
      <c r="P13" s="4"/>
      <c r="Q13" s="4">
        <v>-1562712915</v>
      </c>
      <c r="R13" s="4"/>
      <c r="S13" s="4">
        <f t="shared" si="1"/>
        <v>3817848466</v>
      </c>
      <c r="U13" s="7">
        <v>-5.5626580275219984E-3</v>
      </c>
      <c r="X13" s="13"/>
    </row>
    <row r="14" spans="1:24" ht="18.75">
      <c r="A14" s="2" t="s">
        <v>51</v>
      </c>
      <c r="C14" s="4">
        <v>439202646</v>
      </c>
      <c r="D14" s="4"/>
      <c r="E14" s="4">
        <v>-6139310163</v>
      </c>
      <c r="F14" s="4"/>
      <c r="G14" s="4">
        <v>-247498915</v>
      </c>
      <c r="H14" s="4"/>
      <c r="I14" s="4">
        <f t="shared" si="0"/>
        <v>-5947606432</v>
      </c>
      <c r="K14" s="7">
        <v>2.2880643635051181E-2</v>
      </c>
      <c r="M14" s="4">
        <v>439202646</v>
      </c>
      <c r="N14" s="4"/>
      <c r="O14" s="4">
        <v>-8840557473</v>
      </c>
      <c r="P14" s="4"/>
      <c r="Q14" s="4">
        <v>-4512799717</v>
      </c>
      <c r="R14" s="4"/>
      <c r="S14" s="4">
        <f t="shared" si="1"/>
        <v>-12914154544</v>
      </c>
      <c r="U14" s="7">
        <v>1.8816101812994611E-2</v>
      </c>
      <c r="X14" s="13"/>
    </row>
    <row r="15" spans="1:24" ht="18.75">
      <c r="A15" s="2" t="s">
        <v>147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f t="shared" si="0"/>
        <v>0</v>
      </c>
      <c r="K15" s="7">
        <v>0</v>
      </c>
      <c r="M15" s="4">
        <v>0</v>
      </c>
      <c r="N15" s="4"/>
      <c r="O15" s="4">
        <v>0</v>
      </c>
      <c r="P15" s="4"/>
      <c r="Q15" s="4">
        <v>89445720</v>
      </c>
      <c r="R15" s="4"/>
      <c r="S15" s="4">
        <f t="shared" si="1"/>
        <v>89445720</v>
      </c>
      <c r="U15" s="7">
        <v>-1.3032365134878692E-4</v>
      </c>
      <c r="X15" s="13"/>
    </row>
    <row r="16" spans="1:24" ht="18.75">
      <c r="A16" s="2" t="s">
        <v>148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f t="shared" si="0"/>
        <v>0</v>
      </c>
      <c r="K16" s="7">
        <v>0</v>
      </c>
      <c r="M16" s="4">
        <v>0</v>
      </c>
      <c r="N16" s="4"/>
      <c r="O16" s="4">
        <v>0</v>
      </c>
      <c r="P16" s="4"/>
      <c r="Q16" s="4">
        <v>-297565952</v>
      </c>
      <c r="R16" s="4"/>
      <c r="S16" s="4">
        <f t="shared" si="1"/>
        <v>-297565952</v>
      </c>
      <c r="U16" s="7">
        <v>4.3355770831424764E-4</v>
      </c>
      <c r="X16" s="13"/>
    </row>
    <row r="17" spans="1:24" ht="18.75">
      <c r="A17" s="2" t="s">
        <v>149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f t="shared" si="0"/>
        <v>0</v>
      </c>
      <c r="K17" s="7">
        <v>0</v>
      </c>
      <c r="M17" s="4">
        <v>0</v>
      </c>
      <c r="N17" s="4"/>
      <c r="O17" s="4">
        <v>0</v>
      </c>
      <c r="P17" s="4"/>
      <c r="Q17" s="4">
        <v>-14062637528</v>
      </c>
      <c r="R17" s="4"/>
      <c r="S17" s="4">
        <f t="shared" si="1"/>
        <v>-14062637528</v>
      </c>
      <c r="U17" s="7">
        <v>2.0489457407726595E-2</v>
      </c>
      <c r="X17" s="13"/>
    </row>
    <row r="18" spans="1:24" ht="18.75">
      <c r="A18" s="2" t="s">
        <v>150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f t="shared" si="0"/>
        <v>0</v>
      </c>
      <c r="K18" s="7">
        <v>0</v>
      </c>
      <c r="M18" s="4">
        <v>0</v>
      </c>
      <c r="N18" s="4"/>
      <c r="O18" s="4">
        <v>0</v>
      </c>
      <c r="P18" s="4"/>
      <c r="Q18" s="4">
        <v>420608849</v>
      </c>
      <c r="R18" s="4"/>
      <c r="S18" s="4">
        <f t="shared" si="1"/>
        <v>420608849</v>
      </c>
      <c r="U18" s="7">
        <v>-6.1283291130409111E-4</v>
      </c>
      <c r="X18" s="13"/>
    </row>
    <row r="19" spans="1:24" ht="18.75">
      <c r="A19" s="2" t="s">
        <v>31</v>
      </c>
      <c r="C19" s="4">
        <v>0</v>
      </c>
      <c r="D19" s="4"/>
      <c r="E19" s="4">
        <v>50</v>
      </c>
      <c r="F19" s="4"/>
      <c r="G19" s="4">
        <v>0</v>
      </c>
      <c r="H19" s="4"/>
      <c r="I19" s="4">
        <f t="shared" si="0"/>
        <v>50</v>
      </c>
      <c r="K19" s="7">
        <v>-1.9236171566096121E-10</v>
      </c>
      <c r="M19" s="4">
        <v>140836060</v>
      </c>
      <c r="N19" s="4"/>
      <c r="O19" s="4">
        <v>-1370</v>
      </c>
      <c r="P19" s="4"/>
      <c r="Q19" s="4">
        <v>1943074095</v>
      </c>
      <c r="R19" s="4"/>
      <c r="S19" s="4">
        <f t="shared" si="1"/>
        <v>2083908785</v>
      </c>
      <c r="U19" s="7">
        <v>-3.0362839265983231E-3</v>
      </c>
      <c r="X19" s="13"/>
    </row>
    <row r="20" spans="1:24" ht="18.75">
      <c r="A20" s="2" t="s">
        <v>151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f t="shared" si="0"/>
        <v>0</v>
      </c>
      <c r="K20" s="7">
        <v>0</v>
      </c>
      <c r="M20" s="4">
        <v>0</v>
      </c>
      <c r="N20" s="4"/>
      <c r="O20" s="4">
        <v>0</v>
      </c>
      <c r="P20" s="4"/>
      <c r="Q20" s="4">
        <v>538111876</v>
      </c>
      <c r="R20" s="4"/>
      <c r="S20" s="4">
        <f t="shared" si="1"/>
        <v>538111876</v>
      </c>
      <c r="U20" s="7">
        <v>-7.840364470705324E-4</v>
      </c>
      <c r="X20" s="13"/>
    </row>
    <row r="21" spans="1:24" ht="18.75">
      <c r="A21" s="2" t="s">
        <v>152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f t="shared" si="0"/>
        <v>0</v>
      </c>
      <c r="K21" s="7">
        <v>0</v>
      </c>
      <c r="M21" s="4">
        <v>0</v>
      </c>
      <c r="N21" s="4"/>
      <c r="O21" s="4">
        <v>0</v>
      </c>
      <c r="P21" s="4"/>
      <c r="Q21" s="4">
        <v>11862498688</v>
      </c>
      <c r="R21" s="4"/>
      <c r="S21" s="4">
        <f t="shared" si="1"/>
        <v>11862498688</v>
      </c>
      <c r="U21" s="7">
        <v>-1.728382468317494E-2</v>
      </c>
      <c r="X21" s="13"/>
    </row>
    <row r="22" spans="1:24" ht="18.75">
      <c r="A22" s="2" t="s">
        <v>153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f t="shared" si="0"/>
        <v>0</v>
      </c>
      <c r="K22" s="7">
        <v>0</v>
      </c>
      <c r="M22" s="4">
        <v>0</v>
      </c>
      <c r="N22" s="4"/>
      <c r="O22" s="4">
        <v>0</v>
      </c>
      <c r="P22" s="4"/>
      <c r="Q22" s="4">
        <v>-9993971241</v>
      </c>
      <c r="R22" s="4"/>
      <c r="S22" s="4">
        <f t="shared" si="1"/>
        <v>-9993971241</v>
      </c>
      <c r="U22" s="7">
        <v>1.4561354345427454E-2</v>
      </c>
      <c r="X22" s="13"/>
    </row>
    <row r="23" spans="1:24" ht="18.75">
      <c r="A23" s="2" t="s">
        <v>59</v>
      </c>
      <c r="C23" s="4">
        <v>0</v>
      </c>
      <c r="D23" s="4"/>
      <c r="E23" s="4">
        <v>-4930488000</v>
      </c>
      <c r="F23" s="4"/>
      <c r="G23" s="4">
        <v>0</v>
      </c>
      <c r="H23" s="4"/>
      <c r="I23" s="4">
        <f t="shared" si="0"/>
        <v>-4930488000</v>
      </c>
      <c r="K23" s="7">
        <v>1.8968742614515626E-2</v>
      </c>
      <c r="M23" s="4">
        <v>11200000000</v>
      </c>
      <c r="N23" s="4"/>
      <c r="O23" s="4">
        <v>-40080095996</v>
      </c>
      <c r="P23" s="4"/>
      <c r="Q23" s="4">
        <v>-1133216893</v>
      </c>
      <c r="R23" s="4"/>
      <c r="S23" s="4">
        <f t="shared" si="1"/>
        <v>-30013312889</v>
      </c>
      <c r="U23" s="7">
        <v>4.3729812055491181E-2</v>
      </c>
      <c r="X23" s="13"/>
    </row>
    <row r="24" spans="1:24" ht="18.75">
      <c r="A24" s="2" t="s">
        <v>119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f t="shared" si="0"/>
        <v>0</v>
      </c>
      <c r="K24" s="7">
        <v>0</v>
      </c>
      <c r="M24" s="4">
        <v>10798816568</v>
      </c>
      <c r="N24" s="4"/>
      <c r="O24" s="4">
        <v>0</v>
      </c>
      <c r="P24" s="4"/>
      <c r="Q24" s="4">
        <v>-21670096460</v>
      </c>
      <c r="R24" s="4"/>
      <c r="S24" s="4">
        <f t="shared" si="1"/>
        <v>-10871279892</v>
      </c>
      <c r="U24" s="7">
        <v>1.5839605185805267E-2</v>
      </c>
      <c r="X24" s="13"/>
    </row>
    <row r="25" spans="1:24" ht="18.75">
      <c r="A25" s="2" t="s">
        <v>154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f t="shared" si="0"/>
        <v>0</v>
      </c>
      <c r="K25" s="7">
        <v>0</v>
      </c>
      <c r="M25" s="4">
        <v>0</v>
      </c>
      <c r="N25" s="4"/>
      <c r="O25" s="4">
        <v>0</v>
      </c>
      <c r="P25" s="4"/>
      <c r="Q25" s="4">
        <v>8218129285</v>
      </c>
      <c r="R25" s="4"/>
      <c r="S25" s="4">
        <f t="shared" si="1"/>
        <v>8218129285</v>
      </c>
      <c r="U25" s="7">
        <v>-1.1973928050191731E-2</v>
      </c>
      <c r="X25" s="13"/>
    </row>
    <row r="26" spans="1:24" ht="18.75">
      <c r="A26" s="2" t="s">
        <v>141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f t="shared" si="0"/>
        <v>0</v>
      </c>
      <c r="K26" s="7">
        <v>0</v>
      </c>
      <c r="M26" s="4">
        <v>926718</v>
      </c>
      <c r="N26" s="4"/>
      <c r="O26" s="4">
        <v>0</v>
      </c>
      <c r="P26" s="4"/>
      <c r="Q26" s="4">
        <v>104723505</v>
      </c>
      <c r="R26" s="4"/>
      <c r="S26" s="4">
        <f t="shared" si="1"/>
        <v>105650223</v>
      </c>
      <c r="U26" s="7">
        <v>-1.5393383637778968E-4</v>
      </c>
      <c r="X26" s="13"/>
    </row>
    <row r="27" spans="1:24" ht="18.75">
      <c r="A27" s="2" t="s">
        <v>155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f t="shared" si="0"/>
        <v>0</v>
      </c>
      <c r="K27" s="7">
        <v>0</v>
      </c>
      <c r="M27" s="4">
        <v>0</v>
      </c>
      <c r="N27" s="4"/>
      <c r="O27" s="4">
        <v>0</v>
      </c>
      <c r="P27" s="4"/>
      <c r="Q27" s="4">
        <v>-8066801984</v>
      </c>
      <c r="R27" s="4"/>
      <c r="S27" s="4">
        <f t="shared" si="1"/>
        <v>-8066801984</v>
      </c>
      <c r="U27" s="7">
        <v>1.1753442079313786E-2</v>
      </c>
      <c r="X27" s="13"/>
    </row>
    <row r="28" spans="1:24" ht="18.75">
      <c r="A28" s="2" t="s">
        <v>26</v>
      </c>
      <c r="C28" s="4">
        <v>0</v>
      </c>
      <c r="D28" s="4"/>
      <c r="E28" s="4">
        <v>-1621508224</v>
      </c>
      <c r="F28" s="4"/>
      <c r="G28" s="4">
        <v>0</v>
      </c>
      <c r="H28" s="4"/>
      <c r="I28" s="4">
        <f t="shared" si="0"/>
        <v>-1621508224</v>
      </c>
      <c r="K28" s="7">
        <v>6.2383220785399637E-3</v>
      </c>
      <c r="M28" s="4">
        <v>1338666741</v>
      </c>
      <c r="N28" s="4"/>
      <c r="O28" s="4">
        <v>-1920915524</v>
      </c>
      <c r="P28" s="4"/>
      <c r="Q28" s="4">
        <v>-804618383</v>
      </c>
      <c r="R28" s="4"/>
      <c r="S28" s="4">
        <f t="shared" si="1"/>
        <v>-1386867166</v>
      </c>
      <c r="U28" s="7">
        <v>2.0206846454907425E-3</v>
      </c>
      <c r="X28" s="13"/>
    </row>
    <row r="29" spans="1:24" ht="18.75">
      <c r="A29" s="2" t="s">
        <v>141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f t="shared" si="0"/>
        <v>0</v>
      </c>
      <c r="K29" s="7">
        <v>0</v>
      </c>
      <c r="M29" s="4">
        <v>0</v>
      </c>
      <c r="N29" s="4"/>
      <c r="O29" s="4">
        <v>0</v>
      </c>
      <c r="P29" s="4"/>
      <c r="Q29" s="4">
        <v>151446</v>
      </c>
      <c r="R29" s="4"/>
      <c r="S29" s="4">
        <f t="shared" si="1"/>
        <v>151446</v>
      </c>
      <c r="U29" s="7">
        <v>-2.2065891696291767E-7</v>
      </c>
      <c r="X29" s="13"/>
    </row>
    <row r="30" spans="1:24" ht="18.75">
      <c r="A30" s="2" t="s">
        <v>134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f t="shared" si="0"/>
        <v>0</v>
      </c>
      <c r="K30" s="7">
        <v>0</v>
      </c>
      <c r="M30" s="4">
        <v>10193040455</v>
      </c>
      <c r="N30" s="4"/>
      <c r="O30" s="4">
        <v>0</v>
      </c>
      <c r="P30" s="4"/>
      <c r="Q30" s="4">
        <v>-8763315308</v>
      </c>
      <c r="R30" s="4"/>
      <c r="S30" s="4">
        <f t="shared" si="1"/>
        <v>1429725147</v>
      </c>
      <c r="U30" s="7">
        <v>-2.0831293166651364E-3</v>
      </c>
      <c r="X30" s="13"/>
    </row>
    <row r="31" spans="1:24" ht="18.75">
      <c r="A31" s="2" t="s">
        <v>65</v>
      </c>
      <c r="C31" s="4">
        <v>0</v>
      </c>
      <c r="D31" s="4"/>
      <c r="E31" s="4">
        <v>-5552448026</v>
      </c>
      <c r="F31" s="4"/>
      <c r="G31" s="4">
        <v>0</v>
      </c>
      <c r="H31" s="4"/>
      <c r="I31" s="4">
        <f t="shared" si="0"/>
        <v>-5552448026</v>
      </c>
      <c r="K31" s="7">
        <v>2.1361568567993545E-2</v>
      </c>
      <c r="M31" s="4">
        <v>0</v>
      </c>
      <c r="N31" s="4"/>
      <c r="O31" s="4">
        <v>-5552448026</v>
      </c>
      <c r="P31" s="4"/>
      <c r="Q31" s="4">
        <v>95451800</v>
      </c>
      <c r="R31" s="4"/>
      <c r="S31" s="4">
        <f t="shared" si="1"/>
        <v>-5456996226</v>
      </c>
      <c r="U31" s="7">
        <v>7.9509189882855224E-3</v>
      </c>
      <c r="X31" s="13"/>
    </row>
    <row r="32" spans="1:24" ht="18.75">
      <c r="A32" s="2" t="s">
        <v>24</v>
      </c>
      <c r="C32" s="4">
        <v>0</v>
      </c>
      <c r="D32" s="4"/>
      <c r="E32" s="4">
        <v>-188869500</v>
      </c>
      <c r="F32" s="4"/>
      <c r="G32" s="4">
        <v>0</v>
      </c>
      <c r="H32" s="4"/>
      <c r="I32" s="4">
        <f t="shared" si="0"/>
        <v>-188869500</v>
      </c>
      <c r="K32" s="7">
        <v>7.2662522112055823E-4</v>
      </c>
      <c r="M32" s="4">
        <v>0</v>
      </c>
      <c r="N32" s="4"/>
      <c r="O32" s="4">
        <v>-223501333</v>
      </c>
      <c r="P32" s="4"/>
      <c r="Q32" s="4">
        <f>-5141571230-309810</f>
        <v>-5141881040</v>
      </c>
      <c r="R32" s="4"/>
      <c r="S32" s="4">
        <f t="shared" si="1"/>
        <v>-5365382373</v>
      </c>
      <c r="U32" s="7">
        <v>7.8174363371638026E-3</v>
      </c>
      <c r="X32" s="13"/>
    </row>
    <row r="33" spans="1:24" ht="18.75">
      <c r="A33" s="2" t="s">
        <v>29</v>
      </c>
      <c r="C33" s="4">
        <v>0</v>
      </c>
      <c r="D33" s="4"/>
      <c r="E33" s="4">
        <v>-57835637</v>
      </c>
      <c r="F33" s="4"/>
      <c r="G33" s="4">
        <v>0</v>
      </c>
      <c r="H33" s="4"/>
      <c r="I33" s="4">
        <f t="shared" si="0"/>
        <v>-57835637</v>
      </c>
      <c r="K33" s="7">
        <v>2.2250724719329135E-4</v>
      </c>
      <c r="M33" s="4">
        <v>1481275578</v>
      </c>
      <c r="N33" s="4"/>
      <c r="O33" s="4">
        <v>-15499951029</v>
      </c>
      <c r="P33" s="4"/>
      <c r="Q33" s="4">
        <v>0</v>
      </c>
      <c r="R33" s="4"/>
      <c r="S33" s="4">
        <f t="shared" si="1"/>
        <v>-14018675451</v>
      </c>
      <c r="U33" s="7">
        <v>2.0425404053407165E-2</v>
      </c>
      <c r="X33" s="13"/>
    </row>
    <row r="34" spans="1:24" ht="18.75">
      <c r="A34" s="2" t="s">
        <v>17</v>
      </c>
      <c r="C34" s="4">
        <v>0</v>
      </c>
      <c r="D34" s="4"/>
      <c r="E34" s="4">
        <v>-23931753750</v>
      </c>
      <c r="F34" s="4"/>
      <c r="G34" s="4">
        <v>0</v>
      </c>
      <c r="H34" s="4"/>
      <c r="I34" s="4">
        <f t="shared" si="0"/>
        <v>-23931753750</v>
      </c>
      <c r="K34" s="7">
        <v>9.2071064202512834E-2</v>
      </c>
      <c r="M34" s="4">
        <v>3370500000</v>
      </c>
      <c r="N34" s="4"/>
      <c r="O34" s="4">
        <v>-44619425325</v>
      </c>
      <c r="P34" s="4"/>
      <c r="Q34" s="4">
        <v>0</v>
      </c>
      <c r="R34" s="4"/>
      <c r="S34" s="4">
        <f t="shared" si="1"/>
        <v>-41248925325</v>
      </c>
      <c r="U34" s="7">
        <v>6.0100254797741552E-2</v>
      </c>
      <c r="X34" s="13"/>
    </row>
    <row r="35" spans="1:24" ht="18.75">
      <c r="A35" s="2" t="s">
        <v>41</v>
      </c>
      <c r="C35" s="4">
        <v>0</v>
      </c>
      <c r="D35" s="4"/>
      <c r="E35" s="4">
        <v>-4476110965</v>
      </c>
      <c r="F35" s="4"/>
      <c r="G35" s="4">
        <v>0</v>
      </c>
      <c r="H35" s="4"/>
      <c r="I35" s="4">
        <f t="shared" si="0"/>
        <v>-4476110965</v>
      </c>
      <c r="K35" s="7">
        <v>1.7220647694324812E-2</v>
      </c>
      <c r="M35" s="4">
        <v>24561290400</v>
      </c>
      <c r="N35" s="4"/>
      <c r="O35" s="4">
        <v>-38486315871</v>
      </c>
      <c r="P35" s="4"/>
      <c r="Q35" s="4">
        <v>0</v>
      </c>
      <c r="R35" s="4"/>
      <c r="S35" s="4">
        <f t="shared" si="1"/>
        <v>-13925025471</v>
      </c>
      <c r="U35" s="7">
        <v>2.0288954737080561E-2</v>
      </c>
      <c r="X35" s="13"/>
    </row>
    <row r="36" spans="1:24" ht="18.75">
      <c r="A36" s="2" t="s">
        <v>53</v>
      </c>
      <c r="C36" s="4">
        <v>0</v>
      </c>
      <c r="D36" s="4"/>
      <c r="E36" s="4">
        <v>-19095700500</v>
      </c>
      <c r="F36" s="4"/>
      <c r="G36" s="4">
        <v>0</v>
      </c>
      <c r="H36" s="4"/>
      <c r="I36" s="4">
        <f t="shared" si="0"/>
        <v>-19095700500</v>
      </c>
      <c r="K36" s="7">
        <v>7.3465634198557492E-2</v>
      </c>
      <c r="M36" s="4">
        <v>595000000</v>
      </c>
      <c r="N36" s="4"/>
      <c r="O36" s="4">
        <v>-33882194250</v>
      </c>
      <c r="P36" s="4"/>
      <c r="Q36" s="4">
        <v>0</v>
      </c>
      <c r="R36" s="4"/>
      <c r="S36" s="4">
        <f t="shared" si="1"/>
        <v>-33287194250</v>
      </c>
      <c r="U36" s="7">
        <v>4.8499902486293864E-2</v>
      </c>
      <c r="X36" s="13"/>
    </row>
    <row r="37" spans="1:24" ht="18.75">
      <c r="A37" s="2" t="s">
        <v>30</v>
      </c>
      <c r="C37" s="4">
        <v>0</v>
      </c>
      <c r="D37" s="4"/>
      <c r="E37" s="4">
        <v>-15287594355</v>
      </c>
      <c r="F37" s="4"/>
      <c r="G37" s="4">
        <v>0</v>
      </c>
      <c r="H37" s="4"/>
      <c r="I37" s="4">
        <f t="shared" si="0"/>
        <v>-15287594355</v>
      </c>
      <c r="K37" s="7">
        <v>5.8814957569132513E-2</v>
      </c>
      <c r="M37" s="4">
        <v>12675621485</v>
      </c>
      <c r="N37" s="4"/>
      <c r="O37" s="4">
        <v>-43075998157</v>
      </c>
      <c r="P37" s="4"/>
      <c r="Q37" s="4">
        <v>0</v>
      </c>
      <c r="R37" s="4"/>
      <c r="S37" s="4">
        <f t="shared" si="1"/>
        <v>-30400376672</v>
      </c>
      <c r="U37" s="7">
        <v>4.429376934160207E-2</v>
      </c>
      <c r="X37" s="13"/>
    </row>
    <row r="38" spans="1:24" ht="18.75">
      <c r="A38" s="2" t="s">
        <v>34</v>
      </c>
      <c r="C38" s="4">
        <v>0</v>
      </c>
      <c r="D38" s="4"/>
      <c r="E38" s="4">
        <v>98410950</v>
      </c>
      <c r="F38" s="4"/>
      <c r="G38" s="4">
        <v>0</v>
      </c>
      <c r="H38" s="4"/>
      <c r="I38" s="4">
        <f t="shared" si="0"/>
        <v>98410950</v>
      </c>
      <c r="K38" s="7">
        <v>-3.7860998363650137E-4</v>
      </c>
      <c r="M38" s="4">
        <v>2084390863</v>
      </c>
      <c r="N38" s="4"/>
      <c r="O38" s="4">
        <v>-3301240050</v>
      </c>
      <c r="P38" s="4"/>
      <c r="Q38" s="4">
        <v>0</v>
      </c>
      <c r="R38" s="4"/>
      <c r="S38" s="4">
        <f t="shared" si="1"/>
        <v>-1216849187</v>
      </c>
      <c r="U38" s="7">
        <v>1.7729660982173639E-3</v>
      </c>
      <c r="X38" s="13"/>
    </row>
    <row r="39" spans="1:24" ht="18.75">
      <c r="A39" s="2" t="s">
        <v>50</v>
      </c>
      <c r="C39" s="4">
        <v>0</v>
      </c>
      <c r="D39" s="4"/>
      <c r="E39" s="4">
        <v>-23950837422</v>
      </c>
      <c r="F39" s="4"/>
      <c r="G39" s="4">
        <v>0</v>
      </c>
      <c r="H39" s="4"/>
      <c r="I39" s="4">
        <f t="shared" si="0"/>
        <v>-23950837422</v>
      </c>
      <c r="K39" s="7">
        <v>9.2144483560253454E-2</v>
      </c>
      <c r="M39" s="4">
        <v>75480000000</v>
      </c>
      <c r="N39" s="4"/>
      <c r="O39" s="4">
        <v>-155080920339</v>
      </c>
      <c r="P39" s="4"/>
      <c r="Q39" s="4">
        <v>0</v>
      </c>
      <c r="R39" s="4"/>
      <c r="S39" s="4">
        <f t="shared" si="1"/>
        <v>-79600920339</v>
      </c>
      <c r="U39" s="7">
        <v>0.11597964205892018</v>
      </c>
      <c r="X39" s="13"/>
    </row>
    <row r="40" spans="1:24" ht="18.75">
      <c r="A40" s="2" t="s">
        <v>20</v>
      </c>
      <c r="C40" s="4">
        <v>0</v>
      </c>
      <c r="D40" s="4"/>
      <c r="E40" s="4">
        <v>-7271068151</v>
      </c>
      <c r="F40" s="4"/>
      <c r="G40" s="4">
        <v>0</v>
      </c>
      <c r="H40" s="4"/>
      <c r="I40" s="4">
        <f t="shared" si="0"/>
        <v>-7271068151</v>
      </c>
      <c r="K40" s="7">
        <v>2.7973502884282658E-2</v>
      </c>
      <c r="M40" s="4">
        <v>4454273850</v>
      </c>
      <c r="N40" s="4"/>
      <c r="O40" s="4">
        <v>-20247842926</v>
      </c>
      <c r="P40" s="4"/>
      <c r="Q40" s="4">
        <v>0</v>
      </c>
      <c r="R40" s="4"/>
      <c r="S40" s="4">
        <f t="shared" si="1"/>
        <v>-15793569076</v>
      </c>
      <c r="U40" s="7">
        <v>2.3011448617257558E-2</v>
      </c>
      <c r="X40" s="13"/>
    </row>
    <row r="41" spans="1:24" ht="18.75">
      <c r="A41" s="2" t="s">
        <v>21</v>
      </c>
      <c r="C41" s="4">
        <v>0</v>
      </c>
      <c r="D41" s="4"/>
      <c r="E41" s="4">
        <v>-4362885450</v>
      </c>
      <c r="F41" s="4"/>
      <c r="G41" s="4">
        <v>0</v>
      </c>
      <c r="H41" s="4"/>
      <c r="I41" s="4">
        <f t="shared" si="0"/>
        <v>-4362885450</v>
      </c>
      <c r="K41" s="7">
        <v>1.6785042607884895E-2</v>
      </c>
      <c r="M41" s="4">
        <v>37700335570</v>
      </c>
      <c r="N41" s="4"/>
      <c r="O41" s="4">
        <v>-67419285999</v>
      </c>
      <c r="P41" s="4"/>
      <c r="Q41" s="4">
        <v>0</v>
      </c>
      <c r="R41" s="4"/>
      <c r="S41" s="4">
        <f t="shared" si="1"/>
        <v>-29718950429</v>
      </c>
      <c r="U41" s="7">
        <v>4.3300921879335062E-2</v>
      </c>
      <c r="X41" s="13"/>
    </row>
    <row r="42" spans="1:24" ht="18.75">
      <c r="A42" s="2" t="s">
        <v>16</v>
      </c>
      <c r="C42" s="4">
        <v>0</v>
      </c>
      <c r="D42" s="4"/>
      <c r="E42" s="4">
        <v>-16092516402</v>
      </c>
      <c r="F42" s="4"/>
      <c r="G42" s="4">
        <v>0</v>
      </c>
      <c r="H42" s="4"/>
      <c r="I42" s="4">
        <f t="shared" si="0"/>
        <v>-16092516402</v>
      </c>
      <c r="K42" s="7">
        <v>6.1911681287817572E-2</v>
      </c>
      <c r="M42" s="4">
        <v>2223360000</v>
      </c>
      <c r="N42" s="4"/>
      <c r="O42" s="4">
        <v>-10325455803</v>
      </c>
      <c r="P42" s="4"/>
      <c r="Q42" s="4">
        <v>0</v>
      </c>
      <c r="R42" s="4"/>
      <c r="S42" s="4">
        <f t="shared" si="1"/>
        <v>-8102095803</v>
      </c>
      <c r="U42" s="7">
        <v>1.1804865661818606E-2</v>
      </c>
      <c r="X42" s="13"/>
    </row>
    <row r="43" spans="1:24" ht="18.75">
      <c r="A43" s="2" t="s">
        <v>35</v>
      </c>
      <c r="C43" s="4">
        <v>0</v>
      </c>
      <c r="D43" s="4"/>
      <c r="E43" s="4">
        <v>-29428046122</v>
      </c>
      <c r="F43" s="4"/>
      <c r="G43" s="4">
        <v>0</v>
      </c>
      <c r="H43" s="4"/>
      <c r="I43" s="4">
        <f t="shared" si="0"/>
        <v>-29428046122</v>
      </c>
      <c r="K43" s="7">
        <v>0.11321658881155632</v>
      </c>
      <c r="M43" s="4">
        <v>57084314600</v>
      </c>
      <c r="N43" s="4"/>
      <c r="O43" s="4">
        <v>-102605252952</v>
      </c>
      <c r="P43" s="4"/>
      <c r="Q43" s="4">
        <v>0</v>
      </c>
      <c r="R43" s="4"/>
      <c r="S43" s="4">
        <f t="shared" si="1"/>
        <v>-45520938352</v>
      </c>
      <c r="U43" s="7">
        <v>6.6324636873130102E-2</v>
      </c>
      <c r="X43" s="13"/>
    </row>
    <row r="44" spans="1:24" ht="18.75">
      <c r="A44" s="2" t="s">
        <v>46</v>
      </c>
      <c r="C44" s="4">
        <v>0</v>
      </c>
      <c r="D44" s="4"/>
      <c r="E44" s="4">
        <v>-523864350</v>
      </c>
      <c r="F44" s="4"/>
      <c r="G44" s="4">
        <v>0</v>
      </c>
      <c r="H44" s="4"/>
      <c r="I44" s="4">
        <f t="shared" si="0"/>
        <v>-523864350</v>
      </c>
      <c r="K44" s="7">
        <v>2.015428902792285E-3</v>
      </c>
      <c r="M44" s="4">
        <v>1003000000</v>
      </c>
      <c r="N44" s="4"/>
      <c r="O44" s="4">
        <v>-4680981450</v>
      </c>
      <c r="P44" s="4"/>
      <c r="Q44" s="4">
        <v>0</v>
      </c>
      <c r="R44" s="4"/>
      <c r="S44" s="4">
        <f t="shared" si="1"/>
        <v>-3677981450</v>
      </c>
      <c r="U44" s="7">
        <v>5.3588698504199615E-3</v>
      </c>
      <c r="X44" s="13"/>
    </row>
    <row r="45" spans="1:24" ht="18.75">
      <c r="A45" s="2" t="s">
        <v>36</v>
      </c>
      <c r="C45" s="4">
        <v>10771294433</v>
      </c>
      <c r="D45" s="4"/>
      <c r="E45" s="4">
        <v>-20437668000</v>
      </c>
      <c r="F45" s="4"/>
      <c r="G45" s="4">
        <v>0</v>
      </c>
      <c r="H45" s="4"/>
      <c r="I45" s="4">
        <f t="shared" si="0"/>
        <v>-9666373567</v>
      </c>
      <c r="K45" s="7">
        <v>3.7188804071357703E-2</v>
      </c>
      <c r="M45" s="4">
        <v>10771294433</v>
      </c>
      <c r="N45" s="4"/>
      <c r="O45" s="4">
        <v>-26203158000</v>
      </c>
      <c r="P45" s="4"/>
      <c r="Q45" s="4">
        <v>0</v>
      </c>
      <c r="R45" s="4"/>
      <c r="S45" s="4">
        <f t="shared" si="1"/>
        <v>-15431863567</v>
      </c>
      <c r="U45" s="7">
        <v>2.2484438687147414E-2</v>
      </c>
      <c r="X45" s="13"/>
    </row>
    <row r="46" spans="1:24" ht="18.75">
      <c r="A46" s="2" t="s">
        <v>56</v>
      </c>
      <c r="C46" s="4">
        <v>0</v>
      </c>
      <c r="D46" s="4"/>
      <c r="E46" s="4">
        <v>-5731692300</v>
      </c>
      <c r="F46" s="4"/>
      <c r="G46" s="4">
        <v>0</v>
      </c>
      <c r="H46" s="4"/>
      <c r="I46" s="4">
        <f t="shared" si="0"/>
        <v>-5731692300</v>
      </c>
      <c r="K46" s="7">
        <v>2.2051163289374415E-2</v>
      </c>
      <c r="M46" s="4">
        <v>20150000000</v>
      </c>
      <c r="N46" s="4"/>
      <c r="O46" s="4">
        <v>-10662180300</v>
      </c>
      <c r="P46" s="4"/>
      <c r="Q46" s="4">
        <v>0</v>
      </c>
      <c r="R46" s="4"/>
      <c r="S46" s="4">
        <f t="shared" si="1"/>
        <v>9487819700</v>
      </c>
      <c r="U46" s="7">
        <v>-1.382388454856143E-2</v>
      </c>
      <c r="X46" s="13"/>
    </row>
    <row r="47" spans="1:24" ht="18.75">
      <c r="A47" s="2" t="s">
        <v>37</v>
      </c>
      <c r="C47" s="4">
        <v>3100389671</v>
      </c>
      <c r="D47" s="4"/>
      <c r="E47" s="4">
        <v>-2504352580</v>
      </c>
      <c r="F47" s="4"/>
      <c r="G47" s="4">
        <v>0</v>
      </c>
      <c r="H47" s="4"/>
      <c r="I47" s="4">
        <f t="shared" si="0"/>
        <v>596037091</v>
      </c>
      <c r="K47" s="7">
        <v>-2.2930943484465692E-3</v>
      </c>
      <c r="M47" s="4">
        <v>3100389671</v>
      </c>
      <c r="N47" s="4"/>
      <c r="O47" s="4">
        <v>-2840550317</v>
      </c>
      <c r="P47" s="4"/>
      <c r="Q47" s="4">
        <v>0</v>
      </c>
      <c r="R47" s="4"/>
      <c r="S47" s="4">
        <f t="shared" si="1"/>
        <v>259839354</v>
      </c>
      <c r="U47" s="7">
        <v>-3.7858953315362685E-4</v>
      </c>
      <c r="X47" s="13"/>
    </row>
    <row r="48" spans="1:24" ht="18.75">
      <c r="A48" s="2" t="s">
        <v>38</v>
      </c>
      <c r="C48" s="4">
        <v>0</v>
      </c>
      <c r="D48" s="4"/>
      <c r="E48" s="4">
        <v>-16677326354</v>
      </c>
      <c r="F48" s="4"/>
      <c r="G48" s="4">
        <v>0</v>
      </c>
      <c r="H48" s="4"/>
      <c r="I48" s="4">
        <f t="shared" si="0"/>
        <v>-16677326354</v>
      </c>
      <c r="K48" s="7">
        <v>6.4161582201864062E-2</v>
      </c>
      <c r="M48" s="4">
        <v>30787631453</v>
      </c>
      <c r="N48" s="4"/>
      <c r="O48" s="4">
        <v>-63410497392</v>
      </c>
      <c r="P48" s="4"/>
      <c r="Q48" s="4">
        <v>0</v>
      </c>
      <c r="R48" s="4"/>
      <c r="S48" s="4">
        <f t="shared" si="1"/>
        <v>-32622865939</v>
      </c>
      <c r="U48" s="7">
        <v>4.7531966947467717E-2</v>
      </c>
      <c r="X48" s="13"/>
    </row>
    <row r="49" spans="1:24" ht="18.75">
      <c r="A49" s="2" t="s">
        <v>48</v>
      </c>
      <c r="C49" s="4">
        <v>0</v>
      </c>
      <c r="D49" s="4"/>
      <c r="E49" s="4">
        <v>-1953858655</v>
      </c>
      <c r="F49" s="4"/>
      <c r="G49" s="4">
        <v>0</v>
      </c>
      <c r="H49" s="4"/>
      <c r="I49" s="4">
        <f t="shared" si="0"/>
        <v>-1953858655</v>
      </c>
      <c r="K49" s="7">
        <v>7.5169520606963615E-3</v>
      </c>
      <c r="M49" s="4">
        <v>1513825427</v>
      </c>
      <c r="N49" s="4"/>
      <c r="O49" s="4">
        <v>-30728867944</v>
      </c>
      <c r="P49" s="4"/>
      <c r="Q49" s="4">
        <v>0</v>
      </c>
      <c r="R49" s="4"/>
      <c r="S49" s="4">
        <f t="shared" si="1"/>
        <v>-29215042517</v>
      </c>
      <c r="U49" s="7">
        <v>4.2566721080958311E-2</v>
      </c>
      <c r="X49" s="13"/>
    </row>
    <row r="50" spans="1:24" ht="18.75">
      <c r="A50" s="2" t="s">
        <v>45</v>
      </c>
      <c r="C50" s="4">
        <v>0</v>
      </c>
      <c r="D50" s="4"/>
      <c r="E50" s="4">
        <v>-1371789000</v>
      </c>
      <c r="F50" s="4"/>
      <c r="G50" s="4">
        <v>0</v>
      </c>
      <c r="H50" s="4"/>
      <c r="I50" s="4">
        <f t="shared" si="0"/>
        <v>-1371789000</v>
      </c>
      <c r="K50" s="7">
        <v>5.2775937112966862E-3</v>
      </c>
      <c r="M50" s="4">
        <v>0</v>
      </c>
      <c r="N50" s="4"/>
      <c r="O50" s="4">
        <v>-19342224900</v>
      </c>
      <c r="P50" s="4"/>
      <c r="Q50" s="4">
        <v>0</v>
      </c>
      <c r="R50" s="4"/>
      <c r="S50" s="4">
        <f t="shared" si="1"/>
        <v>-19342224900</v>
      </c>
      <c r="U50" s="7">
        <v>2.8181889241625256E-2</v>
      </c>
      <c r="X50" s="13"/>
    </row>
    <row r="51" spans="1:24" ht="18.75">
      <c r="A51" s="2" t="s">
        <v>60</v>
      </c>
      <c r="C51" s="4">
        <v>0</v>
      </c>
      <c r="D51" s="4"/>
      <c r="E51" s="4">
        <v>1607378850</v>
      </c>
      <c r="F51" s="4"/>
      <c r="G51" s="4">
        <v>0</v>
      </c>
      <c r="H51" s="4"/>
      <c r="I51" s="4">
        <f t="shared" si="0"/>
        <v>1607378850</v>
      </c>
      <c r="K51" s="7">
        <v>-6.1839630660628564E-3</v>
      </c>
      <c r="M51" s="4">
        <v>0</v>
      </c>
      <c r="N51" s="4"/>
      <c r="O51" s="4">
        <v>4845069322</v>
      </c>
      <c r="P51" s="4"/>
      <c r="Q51" s="4">
        <v>0</v>
      </c>
      <c r="R51" s="4"/>
      <c r="S51" s="4">
        <f t="shared" si="1"/>
        <v>4845069322</v>
      </c>
      <c r="U51" s="7">
        <v>-7.0593330243306383E-3</v>
      </c>
      <c r="X51" s="13"/>
    </row>
    <row r="52" spans="1:24" ht="18.75">
      <c r="A52" s="2" t="s">
        <v>22</v>
      </c>
      <c r="C52" s="4">
        <v>0</v>
      </c>
      <c r="D52" s="4"/>
      <c r="E52" s="4">
        <v>-8527457925</v>
      </c>
      <c r="F52" s="4"/>
      <c r="G52" s="4">
        <v>0</v>
      </c>
      <c r="H52" s="4"/>
      <c r="I52" s="4">
        <f t="shared" si="0"/>
        <v>-8527457925</v>
      </c>
      <c r="K52" s="7">
        <v>3.2807128733593205E-2</v>
      </c>
      <c r="M52" s="4">
        <v>0</v>
      </c>
      <c r="N52" s="4"/>
      <c r="O52" s="4">
        <v>-58089299850</v>
      </c>
      <c r="P52" s="4"/>
      <c r="Q52" s="4">
        <v>0</v>
      </c>
      <c r="R52" s="4"/>
      <c r="S52" s="4">
        <f t="shared" si="1"/>
        <v>-58089299850</v>
      </c>
      <c r="U52" s="7">
        <v>8.4636913434723765E-2</v>
      </c>
      <c r="X52" s="13"/>
    </row>
    <row r="53" spans="1:24" ht="18.75">
      <c r="A53" s="2" t="s">
        <v>62</v>
      </c>
      <c r="C53" s="4">
        <v>0</v>
      </c>
      <c r="D53" s="4"/>
      <c r="E53" s="4">
        <v>786072815</v>
      </c>
      <c r="F53" s="4"/>
      <c r="G53" s="4">
        <v>0</v>
      </c>
      <c r="H53" s="4"/>
      <c r="I53" s="4">
        <f t="shared" si="0"/>
        <v>786072815</v>
      </c>
      <c r="K53" s="7">
        <v>-3.024206306556827E-3</v>
      </c>
      <c r="M53" s="4">
        <v>0</v>
      </c>
      <c r="N53" s="4"/>
      <c r="O53" s="4">
        <v>-8867139559</v>
      </c>
      <c r="P53" s="4"/>
      <c r="Q53" s="4">
        <v>0</v>
      </c>
      <c r="R53" s="4"/>
      <c r="S53" s="4">
        <f t="shared" si="1"/>
        <v>-8867139559</v>
      </c>
      <c r="U53" s="7">
        <v>1.2919544997213419E-2</v>
      </c>
      <c r="X53" s="13"/>
    </row>
    <row r="54" spans="1:24" ht="18.75">
      <c r="A54" s="2" t="s">
        <v>61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f t="shared" si="0"/>
        <v>0</v>
      </c>
      <c r="K54" s="7">
        <v>0</v>
      </c>
      <c r="M54" s="4">
        <v>0</v>
      </c>
      <c r="N54" s="4"/>
      <c r="O54" s="4">
        <v>0</v>
      </c>
      <c r="P54" s="4"/>
      <c r="Q54" s="4">
        <v>0</v>
      </c>
      <c r="R54" s="4"/>
      <c r="S54" s="4">
        <f t="shared" si="1"/>
        <v>0</v>
      </c>
      <c r="U54" s="7">
        <v>0</v>
      </c>
      <c r="X54" s="13"/>
    </row>
    <row r="55" spans="1:24" ht="18.75">
      <c r="A55" s="2" t="s">
        <v>40</v>
      </c>
      <c r="C55" s="4">
        <v>0</v>
      </c>
      <c r="D55" s="4"/>
      <c r="E55" s="4">
        <v>-606838880</v>
      </c>
      <c r="F55" s="4"/>
      <c r="G55" s="4">
        <v>0</v>
      </c>
      <c r="H55" s="4"/>
      <c r="I55" s="4">
        <f t="shared" si="0"/>
        <v>-606838880</v>
      </c>
      <c r="K55" s="7">
        <v>2.3346513617315233E-3</v>
      </c>
      <c r="M55" s="4">
        <v>0</v>
      </c>
      <c r="N55" s="4"/>
      <c r="O55" s="4">
        <v>-24464038880</v>
      </c>
      <c r="P55" s="4"/>
      <c r="Q55" s="4">
        <v>0</v>
      </c>
      <c r="R55" s="4"/>
      <c r="S55" s="4">
        <f t="shared" si="1"/>
        <v>-24464038880</v>
      </c>
      <c r="U55" s="7">
        <v>3.5644443060889749E-2</v>
      </c>
      <c r="X55" s="13"/>
    </row>
    <row r="56" spans="1:24" ht="18.75">
      <c r="A56" s="2" t="s">
        <v>42</v>
      </c>
      <c r="C56" s="4">
        <v>0</v>
      </c>
      <c r="D56" s="4"/>
      <c r="E56" s="4">
        <v>-21073860000</v>
      </c>
      <c r="F56" s="4"/>
      <c r="G56" s="4">
        <v>0</v>
      </c>
      <c r="H56" s="4"/>
      <c r="I56" s="4">
        <f t="shared" si="0"/>
        <v>-21073860000</v>
      </c>
      <c r="K56" s="7">
        <v>8.1076077303978075E-2</v>
      </c>
      <c r="M56" s="4">
        <v>0</v>
      </c>
      <c r="N56" s="4"/>
      <c r="O56" s="4">
        <v>-46725259818</v>
      </c>
      <c r="P56" s="4"/>
      <c r="Q56" s="4">
        <v>0</v>
      </c>
      <c r="R56" s="4"/>
      <c r="S56" s="4">
        <f t="shared" si="1"/>
        <v>-46725259818</v>
      </c>
      <c r="U56" s="7">
        <v>6.8079349908553646E-2</v>
      </c>
      <c r="X56" s="13"/>
    </row>
    <row r="57" spans="1:24" ht="18.75">
      <c r="A57" s="2" t="s">
        <v>64</v>
      </c>
      <c r="C57" s="4">
        <v>0</v>
      </c>
      <c r="D57" s="4"/>
      <c r="E57" s="4">
        <v>-5182508320</v>
      </c>
      <c r="F57" s="4"/>
      <c r="G57" s="4">
        <v>0</v>
      </c>
      <c r="H57" s="4"/>
      <c r="I57" s="4">
        <f t="shared" si="0"/>
        <v>-5182508320</v>
      </c>
      <c r="K57" s="7">
        <v>1.9938323837248115E-2</v>
      </c>
      <c r="M57" s="4">
        <v>0</v>
      </c>
      <c r="N57" s="4"/>
      <c r="O57" s="4">
        <v>-5182508320</v>
      </c>
      <c r="P57" s="4"/>
      <c r="Q57" s="4">
        <v>0</v>
      </c>
      <c r="R57" s="4"/>
      <c r="S57" s="4">
        <f t="shared" si="1"/>
        <v>-5182508320</v>
      </c>
      <c r="U57" s="7">
        <v>7.5509863122334691E-3</v>
      </c>
      <c r="X57" s="13"/>
    </row>
    <row r="58" spans="1:24" ht="18.75">
      <c r="A58" s="2" t="s">
        <v>47</v>
      </c>
      <c r="C58" s="4">
        <v>0</v>
      </c>
      <c r="D58" s="4"/>
      <c r="E58" s="4">
        <v>-17230704824</v>
      </c>
      <c r="F58" s="4"/>
      <c r="G58" s="4">
        <v>0</v>
      </c>
      <c r="H58" s="4"/>
      <c r="I58" s="4">
        <f t="shared" si="0"/>
        <v>-17230704824</v>
      </c>
      <c r="K58" s="7">
        <v>6.6290558839844804E-2</v>
      </c>
      <c r="M58" s="4">
        <v>0</v>
      </c>
      <c r="N58" s="4"/>
      <c r="O58" s="4">
        <v>-31555025703</v>
      </c>
      <c r="P58" s="4"/>
      <c r="Q58" s="4">
        <v>0</v>
      </c>
      <c r="R58" s="4"/>
      <c r="S58" s="4">
        <f t="shared" si="1"/>
        <v>-31555025703</v>
      </c>
      <c r="U58" s="7">
        <v>4.5976108952108408E-2</v>
      </c>
      <c r="X58" s="13"/>
    </row>
    <row r="59" spans="1:24" ht="18.75">
      <c r="A59" s="2" t="s">
        <v>58</v>
      </c>
      <c r="C59" s="4">
        <v>0</v>
      </c>
      <c r="D59" s="4"/>
      <c r="E59" s="4">
        <v>-6600492000</v>
      </c>
      <c r="F59" s="4"/>
      <c r="G59" s="4">
        <v>0</v>
      </c>
      <c r="H59" s="4"/>
      <c r="I59" s="4">
        <f t="shared" si="0"/>
        <v>-6600492000</v>
      </c>
      <c r="K59" s="7">
        <v>2.5393639306528982E-2</v>
      </c>
      <c r="M59" s="4">
        <v>0</v>
      </c>
      <c r="N59" s="4"/>
      <c r="O59" s="4">
        <v>-6712071870</v>
      </c>
      <c r="P59" s="4"/>
      <c r="Q59" s="4">
        <v>0</v>
      </c>
      <c r="R59" s="4"/>
      <c r="S59" s="4">
        <f t="shared" si="1"/>
        <v>-6712071870</v>
      </c>
      <c r="U59" s="7">
        <v>9.77958156314109E-3</v>
      </c>
      <c r="X59" s="13"/>
    </row>
    <row r="60" spans="1:24" ht="18.75">
      <c r="A60" s="2" t="s">
        <v>32</v>
      </c>
      <c r="C60" s="4">
        <v>0</v>
      </c>
      <c r="D60" s="4"/>
      <c r="E60" s="4">
        <v>-9812316417</v>
      </c>
      <c r="F60" s="4"/>
      <c r="G60" s="4">
        <v>0</v>
      </c>
      <c r="H60" s="4"/>
      <c r="I60" s="4">
        <f t="shared" si="0"/>
        <v>-9812316417</v>
      </c>
      <c r="K60" s="7">
        <v>3.7750280411646714E-2</v>
      </c>
      <c r="M60" s="4">
        <v>0</v>
      </c>
      <c r="N60" s="4"/>
      <c r="O60" s="4">
        <v>-14896028901</v>
      </c>
      <c r="P60" s="4"/>
      <c r="Q60" s="4">
        <v>0</v>
      </c>
      <c r="R60" s="4"/>
      <c r="S60" s="4">
        <f t="shared" si="1"/>
        <v>-14896028901</v>
      </c>
      <c r="U60" s="7">
        <v>2.1703720166547685E-2</v>
      </c>
      <c r="X60" s="13"/>
    </row>
    <row r="61" spans="1:24" ht="18.75">
      <c r="A61" s="2" t="s">
        <v>54</v>
      </c>
      <c r="C61" s="4">
        <v>0</v>
      </c>
      <c r="D61" s="4"/>
      <c r="E61" s="4">
        <v>248276760</v>
      </c>
      <c r="F61" s="4"/>
      <c r="G61" s="4">
        <v>0</v>
      </c>
      <c r="H61" s="4"/>
      <c r="I61" s="4">
        <f t="shared" si="0"/>
        <v>248276760</v>
      </c>
      <c r="K61" s="7">
        <v>-9.5517887024689407E-4</v>
      </c>
      <c r="M61" s="4">
        <v>0</v>
      </c>
      <c r="N61" s="4"/>
      <c r="O61" s="4">
        <v>-646368240</v>
      </c>
      <c r="P61" s="4"/>
      <c r="Q61" s="4">
        <v>0</v>
      </c>
      <c r="R61" s="4"/>
      <c r="S61" s="4">
        <f t="shared" si="1"/>
        <v>-646368240</v>
      </c>
      <c r="U61" s="7">
        <v>9.4176746693624947E-4</v>
      </c>
      <c r="X61" s="13"/>
    </row>
    <row r="62" spans="1:24" ht="18.75">
      <c r="A62" s="2" t="s">
        <v>23</v>
      </c>
      <c r="C62" s="4">
        <v>0</v>
      </c>
      <c r="D62" s="4"/>
      <c r="E62" s="4">
        <v>17907669346</v>
      </c>
      <c r="F62" s="4"/>
      <c r="G62" s="4">
        <v>0</v>
      </c>
      <c r="H62" s="4"/>
      <c r="I62" s="4">
        <f t="shared" si="0"/>
        <v>17907669346</v>
      </c>
      <c r="K62" s="7">
        <v>-6.8894999977715254E-2</v>
      </c>
      <c r="M62" s="4">
        <v>0</v>
      </c>
      <c r="N62" s="4"/>
      <c r="O62" s="4">
        <v>16348930019</v>
      </c>
      <c r="P62" s="4"/>
      <c r="Q62" s="4">
        <v>0</v>
      </c>
      <c r="R62" s="4"/>
      <c r="S62" s="4">
        <f t="shared" si="1"/>
        <v>16348930019</v>
      </c>
      <c r="U62" s="7">
        <v>-2.3820617193554619E-2</v>
      </c>
      <c r="X62" s="13"/>
    </row>
    <row r="63" spans="1:24" ht="18.75">
      <c r="A63" s="2" t="s">
        <v>43</v>
      </c>
      <c r="C63" s="4">
        <v>0</v>
      </c>
      <c r="D63" s="4"/>
      <c r="E63" s="4">
        <v>-9059784013</v>
      </c>
      <c r="F63" s="4"/>
      <c r="G63" s="4">
        <v>0</v>
      </c>
      <c r="H63" s="4"/>
      <c r="I63" s="4">
        <f t="shared" si="0"/>
        <v>-9059784013</v>
      </c>
      <c r="K63" s="7">
        <v>3.4855111925168561E-2</v>
      </c>
      <c r="M63" s="4">
        <v>0</v>
      </c>
      <c r="N63" s="4"/>
      <c r="O63" s="4">
        <v>-10407665384</v>
      </c>
      <c r="P63" s="4"/>
      <c r="Q63" s="4">
        <v>0</v>
      </c>
      <c r="R63" s="4"/>
      <c r="S63" s="4">
        <f t="shared" si="1"/>
        <v>-10407665384</v>
      </c>
      <c r="U63" s="7">
        <v>1.5164112434437943E-2</v>
      </c>
      <c r="X63" s="13"/>
    </row>
    <row r="64" spans="1:24" ht="18.75">
      <c r="A64" s="2" t="s">
        <v>44</v>
      </c>
      <c r="C64" s="4">
        <v>0</v>
      </c>
      <c r="D64" s="4"/>
      <c r="E64" s="4">
        <v>-1670004000</v>
      </c>
      <c r="F64" s="4"/>
      <c r="G64" s="4">
        <v>0</v>
      </c>
      <c r="H64" s="4"/>
      <c r="I64" s="4">
        <f t="shared" si="0"/>
        <v>-1670004000</v>
      </c>
      <c r="K64" s="7">
        <v>6.4248966920133566E-3</v>
      </c>
      <c r="M64" s="4">
        <v>0</v>
      </c>
      <c r="N64" s="4"/>
      <c r="O64" s="4">
        <v>1275927476</v>
      </c>
      <c r="P64" s="4"/>
      <c r="Q64" s="4">
        <v>0</v>
      </c>
      <c r="R64" s="4"/>
      <c r="S64" s="4">
        <f t="shared" si="1"/>
        <v>1275927476</v>
      </c>
      <c r="U64" s="7">
        <v>-1.8590439825243925E-3</v>
      </c>
      <c r="X64" s="13"/>
    </row>
    <row r="65" spans="1:24" ht="18.75">
      <c r="A65" s="2" t="s">
        <v>55</v>
      </c>
      <c r="C65" s="4">
        <v>0</v>
      </c>
      <c r="D65" s="4"/>
      <c r="E65" s="4">
        <v>-2485125000</v>
      </c>
      <c r="F65" s="4"/>
      <c r="G65" s="4">
        <v>0</v>
      </c>
      <c r="H65" s="4"/>
      <c r="I65" s="4">
        <f t="shared" si="0"/>
        <v>-2485125000</v>
      </c>
      <c r="K65" s="7">
        <v>9.5608581726389242E-3</v>
      </c>
      <c r="M65" s="4">
        <v>0</v>
      </c>
      <c r="N65" s="4"/>
      <c r="O65" s="4">
        <v>-33400080000</v>
      </c>
      <c r="P65" s="4"/>
      <c r="Q65" s="4">
        <v>0</v>
      </c>
      <c r="R65" s="4"/>
      <c r="S65" s="4">
        <f t="shared" si="1"/>
        <v>-33400080000</v>
      </c>
      <c r="U65" s="7">
        <v>4.8664378585600195E-2</v>
      </c>
      <c r="X65" s="13"/>
    </row>
    <row r="66" spans="1:24" ht="18.75">
      <c r="A66" s="2" t="s">
        <v>28</v>
      </c>
      <c r="C66" s="4">
        <v>0</v>
      </c>
      <c r="D66" s="4"/>
      <c r="E66" s="4">
        <v>-2077564500</v>
      </c>
      <c r="F66" s="4"/>
      <c r="G66" s="4">
        <v>0</v>
      </c>
      <c r="H66" s="4"/>
      <c r="I66" s="4">
        <f t="shared" si="0"/>
        <v>-2077564500</v>
      </c>
      <c r="K66" s="7">
        <v>7.9928774323261408E-3</v>
      </c>
      <c r="M66" s="4">
        <v>0</v>
      </c>
      <c r="N66" s="4"/>
      <c r="O66" s="4">
        <v>-4811202000</v>
      </c>
      <c r="P66" s="4"/>
      <c r="Q66" s="4">
        <v>0</v>
      </c>
      <c r="R66" s="4"/>
      <c r="S66" s="4">
        <f t="shared" si="1"/>
        <v>-4811202000</v>
      </c>
      <c r="U66" s="7">
        <v>7.0099878676876471E-3</v>
      </c>
      <c r="X66" s="13"/>
    </row>
    <row r="67" spans="1:24" ht="18.75">
      <c r="A67" s="2" t="s">
        <v>18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f t="shared" si="0"/>
        <v>0</v>
      </c>
      <c r="K67" s="7">
        <v>0</v>
      </c>
      <c r="M67" s="4">
        <v>0</v>
      </c>
      <c r="N67" s="4"/>
      <c r="O67" s="4">
        <v>0</v>
      </c>
      <c r="P67" s="4"/>
      <c r="Q67" s="4">
        <v>0</v>
      </c>
      <c r="R67" s="4"/>
      <c r="S67" s="4">
        <f t="shared" si="1"/>
        <v>0</v>
      </c>
      <c r="U67" s="7">
        <v>0</v>
      </c>
      <c r="X67" s="13"/>
    </row>
    <row r="68" spans="1:24" ht="18.75">
      <c r="A68" s="2" t="s">
        <v>19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f t="shared" si="0"/>
        <v>0</v>
      </c>
      <c r="K68" s="7">
        <v>0</v>
      </c>
      <c r="M68" s="4">
        <v>0</v>
      </c>
      <c r="N68" s="4"/>
      <c r="O68" s="4">
        <v>0</v>
      </c>
      <c r="P68" s="4"/>
      <c r="Q68" s="4">
        <v>0</v>
      </c>
      <c r="R68" s="4"/>
      <c r="S68" s="4">
        <f t="shared" si="1"/>
        <v>0</v>
      </c>
      <c r="U68" s="7">
        <v>0</v>
      </c>
      <c r="X68" s="13"/>
    </row>
    <row r="69" spans="1:24" ht="18.75">
      <c r="A69" s="2" t="s">
        <v>63</v>
      </c>
      <c r="C69" s="4">
        <v>0</v>
      </c>
      <c r="D69" s="4"/>
      <c r="E69" s="4">
        <v>1322100961</v>
      </c>
      <c r="F69" s="4"/>
      <c r="G69" s="4">
        <v>0</v>
      </c>
      <c r="H69" s="4"/>
      <c r="I69" s="4">
        <f t="shared" si="0"/>
        <v>1322100961</v>
      </c>
      <c r="K69" s="7">
        <v>-5.0864321826993115E-3</v>
      </c>
      <c r="M69" s="4">
        <v>0</v>
      </c>
      <c r="N69" s="4"/>
      <c r="O69" s="4">
        <v>1322100961</v>
      </c>
      <c r="P69" s="4"/>
      <c r="Q69" s="4">
        <v>0</v>
      </c>
      <c r="R69" s="4"/>
      <c r="S69" s="4">
        <f t="shared" si="1"/>
        <v>1322100961</v>
      </c>
      <c r="U69" s="7">
        <v>-1.9263193888903812E-3</v>
      </c>
      <c r="X69" s="13"/>
    </row>
    <row r="70" spans="1:24" ht="18.75">
      <c r="A70" s="2" t="s">
        <v>27</v>
      </c>
      <c r="C70" s="4">
        <v>0</v>
      </c>
      <c r="D70" s="4"/>
      <c r="E70" s="4">
        <v>890668800</v>
      </c>
      <c r="F70" s="4"/>
      <c r="G70" s="4">
        <v>0</v>
      </c>
      <c r="H70" s="4"/>
      <c r="I70" s="4">
        <f t="shared" si="0"/>
        <v>890668800</v>
      </c>
      <c r="K70" s="7">
        <v>-3.4266115690737902E-3</v>
      </c>
      <c r="M70" s="4">
        <v>0</v>
      </c>
      <c r="N70" s="4"/>
      <c r="O70" s="4">
        <v>4540593625</v>
      </c>
      <c r="P70" s="4"/>
      <c r="Q70" s="4">
        <v>0</v>
      </c>
      <c r="R70" s="4"/>
      <c r="S70" s="4">
        <f t="shared" si="1"/>
        <v>4540593625</v>
      </c>
      <c r="U70" s="7">
        <v>-6.6157077219684132E-3</v>
      </c>
      <c r="X70" s="13"/>
    </row>
    <row r="71" spans="1:24" ht="18.75">
      <c r="A71" s="2" t="s">
        <v>52</v>
      </c>
      <c r="C71" s="4">
        <v>0</v>
      </c>
      <c r="D71" s="4"/>
      <c r="E71" s="4">
        <f>-1039896460-18</f>
        <v>-1039896478</v>
      </c>
      <c r="F71" s="4"/>
      <c r="G71" s="4">
        <v>0</v>
      </c>
      <c r="H71" s="4"/>
      <c r="I71" s="4">
        <f t="shared" si="0"/>
        <v>-1039896478</v>
      </c>
      <c r="K71" s="7">
        <v>4.00072541235742E-3</v>
      </c>
      <c r="M71" s="4">
        <v>0</v>
      </c>
      <c r="N71" s="4"/>
      <c r="O71" s="4">
        <f>-6363175962-20</f>
        <v>-6363175982</v>
      </c>
      <c r="P71" s="4"/>
      <c r="Q71" s="4">
        <v>0</v>
      </c>
      <c r="R71" s="4"/>
      <c r="S71" s="4">
        <f t="shared" si="1"/>
        <v>-6363175982</v>
      </c>
      <c r="U71" s="7">
        <v>9.2712354280243131E-3</v>
      </c>
      <c r="X71" s="13"/>
    </row>
    <row r="72" spans="1:24" ht="19.5" thickBot="1">
      <c r="C72" s="9">
        <f>SUM(C8:C71)</f>
        <v>14310886750</v>
      </c>
      <c r="D72" s="4"/>
      <c r="E72" s="9">
        <f>SUM(E8:E71)</f>
        <v>-273089834566</v>
      </c>
      <c r="F72" s="4"/>
      <c r="G72" s="9">
        <f>SUM(G8:G71)</f>
        <v>-3021306170</v>
      </c>
      <c r="H72" s="4"/>
      <c r="I72" s="9">
        <f>SUM(I8:I71)</f>
        <v>-261800253986</v>
      </c>
      <c r="K72" s="10">
        <f>SUM(K8:K71)</f>
        <v>1.0413167649937822</v>
      </c>
      <c r="M72" s="9">
        <f>SUM(M8:M71)</f>
        <v>347997619545</v>
      </c>
      <c r="N72" s="4"/>
      <c r="O72" s="9">
        <f>SUM(O8:O71)</f>
        <v>-1000011993533</v>
      </c>
      <c r="P72" s="4"/>
      <c r="Q72" s="9">
        <f>SUM(Q8:Q71)</f>
        <v>-55074436212</v>
      </c>
      <c r="R72" s="4"/>
      <c r="S72" s="9">
        <f>SUM(S8:S71)</f>
        <v>-707088810200</v>
      </c>
      <c r="U72" s="10">
        <f>SUM(U8:U71)</f>
        <v>1.0302381776694667</v>
      </c>
      <c r="X72" s="13"/>
    </row>
    <row r="73" spans="1:24" ht="19.5" thickTop="1">
      <c r="C73" s="4"/>
      <c r="E73" s="4"/>
      <c r="F73" s="4"/>
      <c r="G73" s="4"/>
      <c r="I73" s="4"/>
      <c r="K73" s="6"/>
      <c r="M73" s="4"/>
      <c r="N73" s="4"/>
      <c r="O73" s="4"/>
      <c r="P73" s="4"/>
      <c r="Q73" s="4"/>
      <c r="R73" s="4"/>
      <c r="S73" s="4"/>
      <c r="U73" s="6"/>
    </row>
    <row r="74" spans="1:24" ht="18.75">
      <c r="E74" s="11"/>
      <c r="G74" s="11"/>
      <c r="M74" s="11"/>
      <c r="N74" s="11"/>
      <c r="O74" s="11"/>
      <c r="P74" s="11"/>
      <c r="Q74" s="11"/>
      <c r="R74" s="11"/>
      <c r="S74" s="11"/>
      <c r="U74" s="6"/>
    </row>
    <row r="75" spans="1:24" ht="18.75">
      <c r="U75" s="6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0"/>
  <sheetViews>
    <sheetView rightToLeft="1" view="pageBreakPreview" zoomScale="110" zoomScaleNormal="100" zoomScaleSheetLayoutView="110" workbookViewId="0">
      <selection activeCell="E17" sqref="E17"/>
    </sheetView>
  </sheetViews>
  <sheetFormatPr defaultRowHeight="1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3.25">
      <c r="A3" s="14" t="s">
        <v>102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3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3.25">
      <c r="A6" s="15" t="s">
        <v>160</v>
      </c>
      <c r="B6" s="15" t="s">
        <v>160</v>
      </c>
      <c r="C6" s="15" t="s">
        <v>160</v>
      </c>
      <c r="E6" s="15" t="s">
        <v>104</v>
      </c>
      <c r="F6" s="15" t="s">
        <v>104</v>
      </c>
      <c r="G6" s="15" t="s">
        <v>104</v>
      </c>
      <c r="I6" s="15" t="s">
        <v>105</v>
      </c>
      <c r="J6" s="15" t="s">
        <v>105</v>
      </c>
      <c r="K6" s="15" t="s">
        <v>105</v>
      </c>
    </row>
    <row r="7" spans="1:11" ht="23.25">
      <c r="A7" s="15" t="s">
        <v>161</v>
      </c>
      <c r="C7" s="15" t="s">
        <v>70</v>
      </c>
      <c r="E7" s="15" t="s">
        <v>162</v>
      </c>
      <c r="G7" s="15" t="s">
        <v>163</v>
      </c>
      <c r="I7" s="15" t="s">
        <v>162</v>
      </c>
      <c r="K7" s="15" t="s">
        <v>163</v>
      </c>
    </row>
    <row r="8" spans="1:11" ht="18.75">
      <c r="A8" s="2" t="s">
        <v>76</v>
      </c>
      <c r="C8" s="5" t="s">
        <v>77</v>
      </c>
      <c r="E8" s="4">
        <v>41716</v>
      </c>
      <c r="G8" s="7">
        <f>E8/$E$17</f>
        <v>1.1453794031382792E-4</v>
      </c>
      <c r="I8" s="4">
        <v>41716</v>
      </c>
      <c r="K8" s="7">
        <f>I8/$I$17</f>
        <v>2.8124370697317142E-5</v>
      </c>
    </row>
    <row r="9" spans="1:11" ht="18.75">
      <c r="A9" s="2" t="s">
        <v>80</v>
      </c>
      <c r="C9" s="5" t="s">
        <v>81</v>
      </c>
      <c r="E9" s="4">
        <v>2731</v>
      </c>
      <c r="G9" s="7">
        <f t="shared" ref="G9:G16" si="0">E9/$E$17</f>
        <v>7.4983966582861265E-6</v>
      </c>
      <c r="I9" s="4">
        <v>10816</v>
      </c>
      <c r="K9" s="7">
        <f t="shared" ref="K9:K16" si="1">I9/$I$17</f>
        <v>7.292002911644985E-6</v>
      </c>
    </row>
    <row r="10" spans="1:11" ht="18.75">
      <c r="A10" s="2" t="s">
        <v>83</v>
      </c>
      <c r="C10" s="5" t="s">
        <v>84</v>
      </c>
      <c r="E10" s="4">
        <v>1860</v>
      </c>
      <c r="G10" s="7">
        <f t="shared" si="0"/>
        <v>5.1069270539773692E-6</v>
      </c>
      <c r="I10" s="4">
        <v>7440</v>
      </c>
      <c r="K10" s="7">
        <f t="shared" si="1"/>
        <v>5.0159487483948494E-6</v>
      </c>
    </row>
    <row r="11" spans="1:11" ht="18.75">
      <c r="A11" s="2" t="s">
        <v>86</v>
      </c>
      <c r="C11" s="5" t="s">
        <v>87</v>
      </c>
      <c r="E11" s="4">
        <v>181396</v>
      </c>
      <c r="G11" s="7">
        <f t="shared" si="0"/>
        <v>4.9805168810928971E-4</v>
      </c>
      <c r="I11" s="4">
        <v>422533</v>
      </c>
      <c r="K11" s="7">
        <f t="shared" si="1"/>
        <v>2.8486611189590334E-4</v>
      </c>
    </row>
    <row r="12" spans="1:11" ht="18.75">
      <c r="A12" s="2" t="s">
        <v>88</v>
      </c>
      <c r="C12" s="5" t="s">
        <v>89</v>
      </c>
      <c r="E12" s="4">
        <v>3658</v>
      </c>
      <c r="G12" s="7">
        <f t="shared" si="0"/>
        <v>1.0043623206155493E-5</v>
      </c>
      <c r="I12" s="4">
        <v>-18367</v>
      </c>
      <c r="K12" s="7">
        <f t="shared" si="1"/>
        <v>-1.2382786379269918E-5</v>
      </c>
    </row>
    <row r="13" spans="1:11" ht="18.75">
      <c r="A13" s="2" t="s">
        <v>94</v>
      </c>
      <c r="C13" s="5" t="s">
        <v>95</v>
      </c>
      <c r="E13" s="4">
        <v>0</v>
      </c>
      <c r="G13" s="7">
        <f t="shared" si="0"/>
        <v>0</v>
      </c>
      <c r="I13" s="4">
        <v>471000</v>
      </c>
      <c r="K13" s="7">
        <f t="shared" si="1"/>
        <v>3.1754191673306101E-4</v>
      </c>
    </row>
    <row r="14" spans="1:11" ht="18.75">
      <c r="A14" s="2" t="s">
        <v>94</v>
      </c>
      <c r="C14" s="5" t="s">
        <v>164</v>
      </c>
      <c r="E14" s="4">
        <v>0</v>
      </c>
      <c r="G14" s="7">
        <f t="shared" si="0"/>
        <v>0</v>
      </c>
      <c r="I14" s="4">
        <v>106034907</v>
      </c>
      <c r="K14" s="7">
        <f t="shared" si="1"/>
        <v>7.1487319765163204E-2</v>
      </c>
    </row>
    <row r="15" spans="1:11" ht="18.75">
      <c r="A15" s="2" t="s">
        <v>112</v>
      </c>
      <c r="C15" s="5" t="s">
        <v>165</v>
      </c>
      <c r="E15" s="4">
        <v>0</v>
      </c>
      <c r="G15" s="7">
        <f t="shared" si="0"/>
        <v>0</v>
      </c>
      <c r="I15" s="4">
        <v>12584031</v>
      </c>
      <c r="K15" s="7">
        <f t="shared" si="1"/>
        <v>8.4839858258349433E-3</v>
      </c>
    </row>
    <row r="16" spans="1:11" ht="18.75">
      <c r="A16" s="2" t="s">
        <v>97</v>
      </c>
      <c r="C16" s="5" t="s">
        <v>100</v>
      </c>
      <c r="E16" s="4">
        <v>363979833</v>
      </c>
      <c r="G16" s="7">
        <f t="shared" si="0"/>
        <v>0.99936476142465847</v>
      </c>
      <c r="I16" s="4">
        <v>1363714668</v>
      </c>
      <c r="K16" s="7">
        <f t="shared" si="1"/>
        <v>0.91939823684439481</v>
      </c>
    </row>
    <row r="17" spans="5:11" ht="19.5" thickBot="1">
      <c r="E17" s="9">
        <f>SUM(E8:E16)</f>
        <v>364211194</v>
      </c>
      <c r="G17" s="10">
        <f>SUM(G8:G16)</f>
        <v>1</v>
      </c>
      <c r="I17" s="9">
        <f>SUM(I8:I16)</f>
        <v>1483268744</v>
      </c>
      <c r="K17" s="10">
        <f>SUM(K8:K16)</f>
        <v>1</v>
      </c>
    </row>
    <row r="18" spans="5:11" ht="15.75" thickTop="1"/>
    <row r="20" spans="5:11">
      <c r="E20" s="11"/>
      <c r="I20" s="11"/>
    </row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"/>
  <sheetViews>
    <sheetView rightToLeft="1" view="pageBreakPreview" zoomScale="130" zoomScaleNormal="100" zoomScaleSheetLayoutView="130" workbookViewId="0">
      <selection activeCell="C9" sqref="C9"/>
    </sheetView>
  </sheetViews>
  <sheetFormatPr defaultRowHeight="1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4" t="s">
        <v>0</v>
      </c>
      <c r="B2" s="14"/>
      <c r="C2" s="14"/>
      <c r="D2" s="14"/>
      <c r="E2" s="14"/>
    </row>
    <row r="3" spans="1:5" ht="23.25">
      <c r="A3" s="14" t="s">
        <v>102</v>
      </c>
      <c r="B3" s="14"/>
      <c r="C3" s="14"/>
      <c r="D3" s="14"/>
      <c r="E3" s="14"/>
    </row>
    <row r="4" spans="1:5" ht="23.25">
      <c r="A4" s="14" t="s">
        <v>2</v>
      </c>
      <c r="B4" s="14"/>
      <c r="C4" s="14"/>
      <c r="D4" s="14"/>
      <c r="E4" s="14"/>
    </row>
    <row r="6" spans="1:5" ht="30">
      <c r="A6" s="14" t="s">
        <v>166</v>
      </c>
      <c r="C6" s="15" t="s">
        <v>104</v>
      </c>
      <c r="E6" s="16" t="s">
        <v>6</v>
      </c>
    </row>
    <row r="7" spans="1:5" ht="23.25">
      <c r="A7" s="15" t="s">
        <v>166</v>
      </c>
      <c r="C7" s="15" t="s">
        <v>73</v>
      </c>
      <c r="E7" s="15" t="s">
        <v>73</v>
      </c>
    </row>
    <row r="8" spans="1:5" ht="18.75">
      <c r="A8" s="2" t="s">
        <v>166</v>
      </c>
      <c r="C8" s="4">
        <v>61203651</v>
      </c>
      <c r="D8" s="4"/>
      <c r="E8" s="4">
        <v>2150036980</v>
      </c>
    </row>
    <row r="9" spans="1:5" ht="18.75">
      <c r="A9" s="2" t="s">
        <v>172</v>
      </c>
      <c r="C9" s="4">
        <v>7595832448</v>
      </c>
      <c r="D9" s="4"/>
      <c r="E9" s="4">
        <v>0</v>
      </c>
    </row>
    <row r="10" spans="1:5" ht="18.75">
      <c r="A10" s="2" t="s">
        <v>167</v>
      </c>
      <c r="C10" s="4">
        <v>0</v>
      </c>
      <c r="D10" s="4"/>
      <c r="E10" s="4">
        <v>443</v>
      </c>
    </row>
    <row r="11" spans="1:5" ht="18.75">
      <c r="A11" s="2" t="s">
        <v>168</v>
      </c>
      <c r="C11" s="4">
        <v>25225188</v>
      </c>
      <c r="D11" s="4"/>
      <c r="E11" s="4">
        <v>315029175</v>
      </c>
    </row>
    <row r="12" spans="1:5" ht="19.5" thickBot="1">
      <c r="A12" s="2" t="s">
        <v>111</v>
      </c>
      <c r="C12" s="9">
        <f>SUM(C8:C11)</f>
        <v>7682261287</v>
      </c>
      <c r="D12" s="4"/>
      <c r="E12" s="9">
        <f>SUM(E8:E11)</f>
        <v>2465066598</v>
      </c>
    </row>
    <row r="13" spans="1:5" ht="15.75" thickTop="1"/>
    <row r="14" spans="1:5" ht="18.75">
      <c r="A14" s="5"/>
      <c r="C14" s="3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2022-09-24T08:05:51Z</dcterms:created>
  <dcterms:modified xsi:type="dcterms:W3CDTF">2022-10-01T09:28:28Z</dcterms:modified>
</cp:coreProperties>
</file>