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1\"/>
    </mc:Choice>
  </mc:AlternateContent>
  <xr:revisionPtr revIDLastSave="0" documentId="13_ncr:1_{324304B2-AA87-4EBE-9C23-623A2D9BA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درآمدها'!$A$1:$G$12</definedName>
    <definedName name="_xlnm.Print_Area" localSheetId="7">'درآمد سپرده بانکی'!$A$1:$K$18</definedName>
    <definedName name="_xlnm.Print_Area" localSheetId="3">'درآمد سود سهام'!$A$1:$S$42</definedName>
    <definedName name="_xlnm.Print_Area" localSheetId="4">'درآمد ناشی از تغییر قیمت اوراق'!$A$1:$Q$55</definedName>
    <definedName name="_xlnm.Print_Area" localSheetId="5">'درآمد ناشی از فروش'!$A$1:$Q$47</definedName>
    <definedName name="_xlnm.Print_Area" localSheetId="8">'سایر درآمدها'!$A$1:$E$13</definedName>
    <definedName name="_xlnm.Print_Area" localSheetId="1">سپرده!$A$1:$S$17</definedName>
    <definedName name="_xlnm.Print_Area" localSheetId="6">'سرمایه‌گذاری در سهام'!$A$1:$U$80</definedName>
    <definedName name="_xlnm.Print_Area" localSheetId="2">'سود اوراق بهادار و سپرده بانکی'!$A$1:$R$17</definedName>
    <definedName name="_xlnm.Print_Area" localSheetId="0">سهام!$A$1:$Y$61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5" l="1"/>
  <c r="E10" i="15"/>
  <c r="G10" i="15"/>
  <c r="E12" i="14"/>
  <c r="C12" i="14"/>
  <c r="G17" i="13"/>
  <c r="K17" i="13"/>
  <c r="K8" i="13"/>
  <c r="K9" i="13"/>
  <c r="K10" i="13"/>
  <c r="K11" i="13"/>
  <c r="K12" i="13"/>
  <c r="K13" i="13"/>
  <c r="K14" i="13"/>
  <c r="K15" i="13"/>
  <c r="K16" i="13"/>
  <c r="G9" i="13"/>
  <c r="G10" i="13"/>
  <c r="G11" i="13"/>
  <c r="G12" i="13"/>
  <c r="G13" i="13"/>
  <c r="G14" i="13"/>
  <c r="G15" i="13"/>
  <c r="G16" i="13"/>
  <c r="G8" i="13"/>
  <c r="E17" i="13"/>
  <c r="I17" i="13"/>
  <c r="S7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4" i="11"/>
  <c r="S75" i="11"/>
  <c r="S76" i="11"/>
  <c r="S77" i="11"/>
  <c r="S78" i="11"/>
  <c r="S8" i="11"/>
  <c r="S79" i="11" s="1"/>
  <c r="Q45" i="11"/>
  <c r="Q79" i="11" s="1"/>
  <c r="Q45" i="10"/>
  <c r="O78" i="11"/>
  <c r="Q53" i="9"/>
  <c r="M25" i="11"/>
  <c r="M79" i="11" s="1"/>
  <c r="S40" i="8"/>
  <c r="O40" i="8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8" i="11"/>
  <c r="E77" i="11"/>
  <c r="E79" i="11" s="1"/>
  <c r="I34" i="8"/>
  <c r="I41" i="8"/>
  <c r="T81" i="11"/>
  <c r="M41" i="8"/>
  <c r="C79" i="11"/>
  <c r="G79" i="11"/>
  <c r="K79" i="11"/>
  <c r="O79" i="11"/>
  <c r="U79" i="11"/>
  <c r="Q46" i="10"/>
  <c r="C46" i="10"/>
  <c r="E46" i="10"/>
  <c r="G46" i="10"/>
  <c r="I46" i="10"/>
  <c r="K46" i="10"/>
  <c r="M46" i="10"/>
  <c r="O46" i="10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8" i="9"/>
  <c r="E54" i="9"/>
  <c r="G54" i="9"/>
  <c r="M54" i="9"/>
  <c r="O54" i="9"/>
  <c r="S2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8" i="8"/>
  <c r="S29" i="8"/>
  <c r="S30" i="8"/>
  <c r="S31" i="8"/>
  <c r="S32" i="8"/>
  <c r="S33" i="8"/>
  <c r="S34" i="8"/>
  <c r="S35" i="8"/>
  <c r="S36" i="8"/>
  <c r="S37" i="8"/>
  <c r="S38" i="8"/>
  <c r="S39" i="8"/>
  <c r="S41" i="8"/>
  <c r="O41" i="8"/>
  <c r="M34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5" i="8"/>
  <c r="M36" i="8"/>
  <c r="M37" i="8"/>
  <c r="M38" i="8"/>
  <c r="M39" i="8"/>
  <c r="M40" i="8"/>
  <c r="M8" i="8"/>
  <c r="K41" i="8"/>
  <c r="Q41" i="8"/>
  <c r="R9" i="7"/>
  <c r="R10" i="7"/>
  <c r="R11" i="7"/>
  <c r="R12" i="7"/>
  <c r="R13" i="7"/>
  <c r="R14" i="7"/>
  <c r="R15" i="7"/>
  <c r="R16" i="7"/>
  <c r="R8" i="7"/>
  <c r="L17" i="7"/>
  <c r="L9" i="7"/>
  <c r="L10" i="7"/>
  <c r="L11" i="7"/>
  <c r="L12" i="7"/>
  <c r="L13" i="7"/>
  <c r="L14" i="7"/>
  <c r="L15" i="7"/>
  <c r="L16" i="7"/>
  <c r="L8" i="7"/>
  <c r="H17" i="7"/>
  <c r="J17" i="7"/>
  <c r="N17" i="7"/>
  <c r="P17" i="7"/>
  <c r="K17" i="6"/>
  <c r="M17" i="6"/>
  <c r="O17" i="6"/>
  <c r="Q17" i="6"/>
  <c r="S17" i="6"/>
  <c r="Y60" i="1"/>
  <c r="W59" i="1"/>
  <c r="G56" i="1"/>
  <c r="I79" i="11" l="1"/>
  <c r="I54" i="9"/>
  <c r="Q54" i="9"/>
  <c r="R17" i="7"/>
  <c r="C60" i="1"/>
  <c r="E60" i="1"/>
  <c r="G60" i="1"/>
  <c r="I60" i="1"/>
  <c r="K60" i="1"/>
  <c r="M60" i="1"/>
  <c r="O60" i="1"/>
  <c r="Q60" i="1"/>
  <c r="S60" i="1"/>
  <c r="U60" i="1"/>
  <c r="W60" i="1"/>
</calcChain>
</file>

<file path=xl/sharedStrings.xml><?xml version="1.0" encoding="utf-8"?>
<sst xmlns="http://schemas.openxmlformats.org/spreadsheetml/2006/main" count="603" uniqueCount="184">
  <si>
    <t>صندوق سرمایه‌گذاری تجارت شاخصی کاردان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</si>
  <si>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</si>
  <si>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</si>
  <si>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</si>
  <si>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</si>
  <si>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</si>
  <si>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</si>
  <si>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</si>
  <si>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</si>
  <si>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</si>
  <si>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</si>
  <si>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</si>
  <si>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</si>
  <si>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</si>
  <si>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</si>
  <si>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</si>
  <si>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</si>
  <si>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</si>
  <si>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</si>
  <si>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</si>
  <si>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پارس‌ خزر</t>
  </si>
  <si>
    <t>پالایش نفت بندرعباس</t>
  </si>
  <si>
    <t>پالایش نفت تبریز</t>
  </si>
  <si>
    <t>پتروشیمی پردیس</t>
  </si>
  <si>
    <t>پلی پروپیلن جم - جم پیلن</t>
  </si>
  <si>
    <t>پلیمر آریا ساسول</t>
  </si>
  <si>
    <t>پیشگامان فن آوری و دانش آرامیس</t>
  </si>
  <si>
    <t>تامین سرمایه لوتوس پارسیان</t>
  </si>
  <si>
    <t>تامین سرمایه نوین</t>
  </si>
  <si>
    <t>تامین سرمایه کیمیا</t>
  </si>
  <si>
    <t>توسعه حمل و نقل ریلی پارسیان</t>
  </si>
  <si>
    <t>توسعه‌ صنایع‌ بهشهر(هلدینگ</t>
  </si>
  <si>
    <t>تولید برق عسلویه  مپنا</t>
  </si>
  <si>
    <t>تولیدات پتروشیمی قائد بصیر</t>
  </si>
  <si>
    <t>ح . تامین سرمایه لوتوس پارسیان</t>
  </si>
  <si>
    <t>داده گسترعصرنوین-های وب</t>
  </si>
  <si>
    <t>داروسازی‌ سینا</t>
  </si>
  <si>
    <t>س. نفت و گاز و پتروشیمی تأمین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</si>
  <si>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</si>
  <si>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</si>
  <si>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</si>
  <si>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</si>
  <si>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</si>
  <si>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</si>
  <si>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</si>
  <si>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</si>
  <si>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 خزر</t>
  </si>
  <si>
    <t>سیمرغ</t>
  </si>
  <si>
    <t>شرکت ارتباطات سیار ایران</t>
  </si>
  <si>
    <t>صنایع پتروشیمی خلیج فارس</t>
  </si>
  <si>
    <t>صنایع شیمیایی کیمیاگران امروز</t>
  </si>
  <si>
    <t>فولاد مبارکه اصفهان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</si>
  <si>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</si>
  <si>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</si>
  <si>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</si>
  <si>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</si>
  <si>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</si>
  <si>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</si>
  <si>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 املاح‌  ایران‌</t>
  </si>
  <si>
    <t>ملی‌ صنایع‌ مس‌ ایران‌</t>
  </si>
  <si>
    <t>نفت‌ بهران‌</t>
  </si>
  <si>
    <t>کنتورسازی‌ایران‌</t>
  </si>
  <si>
    <t>کویر تایر</t>
  </si>
  <si>
    <t>فجر انرژی خلیج فارس</t>
  </si>
  <si>
    <t>پدیده شیمی قرن</t>
  </si>
  <si>
    <t>ح. بانک سامان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</si>
  <si>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</si>
  <si>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</si>
  <si>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</si>
  <si>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</si>
  <si>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</si>
  <si>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</si>
  <si>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</si>
  <si>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</si>
  <si>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</si>
  <si>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</si>
  <si>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</si>
  <si>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</si>
  <si>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</si>
  <si>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</si>
  <si>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</si>
  <si>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</si>
  <si>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</si>
  <si>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</si>
  <si>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</si>
  <si>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</si>
  <si>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</si>
  <si>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</si>
  <si>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</si>
  <si>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</si>
  <si>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</si>
  <si>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</si>
  <si>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</si>
  <si>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</si>
  <si>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</si>
  <si>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</si>
  <si>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</si>
  <si>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</si>
  <si>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</si>
  <si>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</si>
  <si>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</si>
  <si>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</si>
  <si>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</si>
  <si>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</si>
  <si>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</si>
  <si>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</si>
  <si>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</si>
  <si>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</si>
  <si>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</si>
  <si>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</si>
  <si>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</si>
  <si>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</si>
  <si>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</si>
  <si>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</si>
  <si>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</si>
  <si>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</si>
  <si>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</si>
  <si>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</si>
  <si>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</si>
  <si>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</si>
  <si>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</si>
  <si>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1401/04/25</t>
  </si>
  <si>
    <t>1401/04/08</t>
  </si>
  <si>
    <t>1401/04/29</t>
  </si>
  <si>
    <t>1401/07/30</t>
  </si>
  <si>
    <t>1401/04/28</t>
  </si>
  <si>
    <t>1401/04/26</t>
  </si>
  <si>
    <t>توسعه‌معادن‌وفلزات‌</t>
  </si>
  <si>
    <t>1401/04/22</t>
  </si>
  <si>
    <t>1401/04/15</t>
  </si>
  <si>
    <t>1401/05/11</t>
  </si>
  <si>
    <t>1401/04/13</t>
  </si>
  <si>
    <t>صنعتی و معدنی شمال شرق شاهرود</t>
  </si>
  <si>
    <t>1401/04/18</t>
  </si>
  <si>
    <t>1401/07/27</t>
  </si>
  <si>
    <t>1401/05/30</t>
  </si>
  <si>
    <t>1401/03/22</t>
  </si>
  <si>
    <t>1401/06/12</t>
  </si>
  <si>
    <t>1401/03/17</t>
  </si>
  <si>
    <t>1401/06/29</t>
  </si>
  <si>
    <t>گ.س.وت.ص.پتروشیمی خلیج فارس</t>
  </si>
  <si>
    <t>1401/06/16</t>
  </si>
  <si>
    <t>1401/09/28</t>
  </si>
  <si>
    <t>1401/04/20</t>
  </si>
  <si>
    <t>1401/04/12</t>
  </si>
  <si>
    <t>آهن و فولاد غدیر ایرانیان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</si>
  <si>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</si>
  <si>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</si>
  <si>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</si>
  <si>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</si>
  <si>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</si>
  <si>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</si>
  <si>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</si>
  <si>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سیمان‌مازندران‌</t>
  </si>
  <si>
    <t>سیمان‌سپاهان‌</t>
  </si>
  <si>
    <t>معدنی‌وصنعتی‌چادرملو</t>
  </si>
  <si>
    <t>تامین سرمایه بانک ملت</t>
  </si>
  <si>
    <t>تولید و توسعه سرب روی ایرانیان</t>
  </si>
  <si>
    <t>کیمیدارو</t>
  </si>
  <si>
    <t>حمل و نقل گهرترابر سیرجان</t>
  </si>
  <si>
    <t>ح . س.نفت وگازوپتروشیمی تأمین</t>
  </si>
  <si>
    <t>ح . سرمایه‌گذاری‌ ملی‌ایران‌</t>
  </si>
  <si>
    <t>ملی کشت و صنعت و دامپروری پارس</t>
  </si>
  <si>
    <t>ایران‌یاساتایرورابر</t>
  </si>
  <si>
    <t>نفت سپاهان</t>
  </si>
  <si>
    <t>پارس‌ مینو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</si>
  <si>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</si>
  <si>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</si>
  <si>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</si>
  <si>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</si>
  <si>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</si>
  <si>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</si>
  <si>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</si>
  <si>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</si>
  <si>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051560304000000016</t>
  </si>
  <si>
    <t>205-283-5324660-1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</si>
  <si>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</si>
  <si>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</si>
  <si>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</si>
  <si>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</si>
  <si>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</si>
  <si>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</si>
  <si>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</t>
  </si>
  <si>
    <t xml:space="preserve">سایر درآمدهای تنزیل سود سهام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</si>
</sst>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[$-3000401]#,##0"/>
  </numFmts>
  <fonts count="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1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164" fontId="4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3" fontId="6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1" fillId="0" borderId="0" xfId="0" applyNumberFormat="1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1"/>
  <sheetViews>
    <sheetView rightToLeft="1" tabSelected="1" view="pageBreakPreview" topLeftCell="B1" zoomScale="90" zoomScaleNormal="100" zoomScaleSheetLayoutView="90" workbookViewId="0">
      <selection activeCell="AA8" sqref="AA8"/>
    </sheetView>
  </sheetViews>
  <sheetFormatPr defaultRowHeight="15"/>
  <cols>
    <col min="1" max="1" width="28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7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7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7" ht="30">
      <c r="A6" s="15" t="s">
        <v>3</v>
      </c>
      <c r="B6" s="5"/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5"/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P6" s="5"/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7" ht="30">
      <c r="A7" s="15" t="s">
        <v>3</v>
      </c>
      <c r="B7" s="5"/>
      <c r="C7" s="15" t="s">
        <v>7</v>
      </c>
      <c r="D7" s="5"/>
      <c r="E7" s="15" t="s">
        <v>8</v>
      </c>
      <c r="F7" s="5"/>
      <c r="G7" s="15" t="s">
        <v>9</v>
      </c>
      <c r="H7" s="5"/>
      <c r="I7" s="16" t="s">
        <v>10</v>
      </c>
      <c r="J7" s="16" t="s">
        <v>10</v>
      </c>
      <c r="K7" s="16" t="s">
        <v>10</v>
      </c>
      <c r="L7" s="5"/>
      <c r="M7" s="16" t="s">
        <v>11</v>
      </c>
      <c r="N7" s="16" t="s">
        <v>11</v>
      </c>
      <c r="O7" s="16" t="s">
        <v>11</v>
      </c>
      <c r="P7" s="5"/>
      <c r="Q7" s="15" t="s">
        <v>7</v>
      </c>
      <c r="R7" s="5"/>
      <c r="S7" s="15" t="s">
        <v>12</v>
      </c>
      <c r="T7" s="5"/>
      <c r="U7" s="15" t="s">
        <v>8</v>
      </c>
      <c r="V7" s="5"/>
      <c r="W7" s="15" t="s">
        <v>9</v>
      </c>
      <c r="X7" s="5"/>
      <c r="Y7" s="15" t="s">
        <v>13</v>
      </c>
    </row>
    <row r="8" spans="1:27" ht="30">
      <c r="A8" s="16" t="s">
        <v>3</v>
      </c>
      <c r="B8" s="5"/>
      <c r="C8" s="16" t="s">
        <v>7</v>
      </c>
      <c r="D8" s="5"/>
      <c r="E8" s="16" t="s">
        <v>8</v>
      </c>
      <c r="F8" s="5"/>
      <c r="G8" s="16" t="s">
        <v>9</v>
      </c>
      <c r="H8" s="5"/>
      <c r="I8" s="16" t="s">
        <v>7</v>
      </c>
      <c r="J8" s="5"/>
      <c r="K8" s="16" t="s">
        <v>8</v>
      </c>
      <c r="L8" s="5"/>
      <c r="M8" s="16" t="s">
        <v>7</v>
      </c>
      <c r="N8" s="5"/>
      <c r="O8" s="16" t="s">
        <v>14</v>
      </c>
      <c r="P8" s="5"/>
      <c r="Q8" s="16" t="s">
        <v>7</v>
      </c>
      <c r="R8" s="5"/>
      <c r="S8" s="16" t="s">
        <v>12</v>
      </c>
      <c r="T8" s="5"/>
      <c r="U8" s="16" t="s">
        <v>8</v>
      </c>
      <c r="V8" s="5"/>
      <c r="W8" s="16" t="s">
        <v>9</v>
      </c>
      <c r="X8" s="5"/>
      <c r="Y8" s="16" t="s">
        <v>13</v>
      </c>
      <c r="AA8" s="3"/>
    </row>
    <row r="9" spans="1:27" ht="18.75">
      <c r="A9" s="2" t="s">
        <v>15</v>
      </c>
      <c r="C9" s="4">
        <v>34740000</v>
      </c>
      <c r="D9" s="4"/>
      <c r="E9" s="4">
        <v>124578585218</v>
      </c>
      <c r="F9" s="4"/>
      <c r="G9" s="4">
        <v>103565357703</v>
      </c>
      <c r="H9" s="4"/>
      <c r="I9" s="4">
        <v>6082288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40822288</v>
      </c>
      <c r="R9" s="4"/>
      <c r="S9" s="4">
        <v>2387</v>
      </c>
      <c r="T9" s="4"/>
      <c r="U9" s="4">
        <v>110702861142</v>
      </c>
      <c r="V9" s="4"/>
      <c r="W9" s="4">
        <v>96863016787.336807</v>
      </c>
      <c r="Y9" s="9">
        <v>1.7922362811556611E-2</v>
      </c>
      <c r="AA9" s="11"/>
    </row>
    <row r="10" spans="1:27" ht="18.75">
      <c r="A10" s="2" t="s">
        <v>16</v>
      </c>
      <c r="C10" s="4">
        <v>58500000</v>
      </c>
      <c r="D10" s="4"/>
      <c r="E10" s="4">
        <v>235557724768</v>
      </c>
      <c r="F10" s="4"/>
      <c r="G10" s="4">
        <v>169687317150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58500000</v>
      </c>
      <c r="R10" s="4"/>
      <c r="S10" s="4">
        <v>3310</v>
      </c>
      <c r="T10" s="4"/>
      <c r="U10" s="4">
        <v>235557724768</v>
      </c>
      <c r="V10" s="4"/>
      <c r="W10" s="4">
        <v>192482871750</v>
      </c>
      <c r="Y10" s="9">
        <v>3.5614705972742494E-2</v>
      </c>
      <c r="AA10" s="11"/>
    </row>
    <row r="11" spans="1:27" ht="18.75">
      <c r="A11" s="2" t="s">
        <v>17</v>
      </c>
      <c r="C11" s="4">
        <v>38137</v>
      </c>
      <c r="D11" s="4"/>
      <c r="E11" s="4">
        <v>26720136</v>
      </c>
      <c r="F11" s="4"/>
      <c r="G11" s="4">
        <v>26537059.395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38137</v>
      </c>
      <c r="R11" s="4"/>
      <c r="S11" s="4">
        <v>700</v>
      </c>
      <c r="T11" s="4"/>
      <c r="U11" s="4">
        <v>26720136</v>
      </c>
      <c r="V11" s="4"/>
      <c r="W11" s="4">
        <v>26537059.395</v>
      </c>
      <c r="Y11" s="9">
        <v>4.9100969823520354E-6</v>
      </c>
      <c r="AA11" s="11"/>
    </row>
    <row r="12" spans="1:27" ht="18.75">
      <c r="A12" s="2" t="s">
        <v>18</v>
      </c>
      <c r="C12" s="4">
        <v>108053</v>
      </c>
      <c r="D12" s="4"/>
      <c r="E12" s="4">
        <v>54075554</v>
      </c>
      <c r="F12" s="4"/>
      <c r="G12" s="4">
        <v>53705042.325000003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108053</v>
      </c>
      <c r="R12" s="4"/>
      <c r="S12" s="4">
        <v>500</v>
      </c>
      <c r="T12" s="4"/>
      <c r="U12" s="4">
        <v>54075554</v>
      </c>
      <c r="V12" s="4"/>
      <c r="W12" s="4">
        <v>53705042.325000003</v>
      </c>
      <c r="Y12" s="9">
        <v>9.9369324359561678E-6</v>
      </c>
      <c r="AA12" s="11"/>
    </row>
    <row r="13" spans="1:27" ht="18.75">
      <c r="A13" s="2" t="s">
        <v>19</v>
      </c>
      <c r="C13" s="4">
        <v>41569329</v>
      </c>
      <c r="D13" s="4"/>
      <c r="E13" s="4">
        <v>81745000558</v>
      </c>
      <c r="F13" s="4"/>
      <c r="G13" s="4">
        <v>69049047783.883896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41569329</v>
      </c>
      <c r="R13" s="4"/>
      <c r="S13" s="4">
        <v>1817</v>
      </c>
      <c r="T13" s="4"/>
      <c r="U13" s="4">
        <v>81745000558</v>
      </c>
      <c r="V13" s="4"/>
      <c r="W13" s="4">
        <v>75082058541.781601</v>
      </c>
      <c r="Y13" s="9">
        <v>1.3892277346458443E-2</v>
      </c>
      <c r="AA13" s="11"/>
    </row>
    <row r="14" spans="1:27" ht="18.75">
      <c r="A14" s="2" t="s">
        <v>20</v>
      </c>
      <c r="C14" s="4">
        <v>350000</v>
      </c>
      <c r="D14" s="4"/>
      <c r="E14" s="4">
        <v>38866842549</v>
      </c>
      <c r="F14" s="4"/>
      <c r="G14" s="4">
        <v>46412194500</v>
      </c>
      <c r="H14" s="4"/>
      <c r="I14" s="4">
        <v>0</v>
      </c>
      <c r="J14" s="4"/>
      <c r="K14" s="4">
        <v>0</v>
      </c>
      <c r="L14" s="4"/>
      <c r="M14" s="4">
        <v>-4336</v>
      </c>
      <c r="N14" s="4"/>
      <c r="O14" s="4">
        <v>552508297</v>
      </c>
      <c r="P14" s="4"/>
      <c r="Q14" s="4">
        <v>345664</v>
      </c>
      <c r="R14" s="4"/>
      <c r="S14" s="4">
        <v>156430</v>
      </c>
      <c r="T14" s="4"/>
      <c r="U14" s="4">
        <v>38385337898</v>
      </c>
      <c r="V14" s="4"/>
      <c r="W14" s="4">
        <v>53750489813.856003</v>
      </c>
      <c r="Y14" s="9">
        <v>9.9453414904247025E-3</v>
      </c>
      <c r="AA14" s="11"/>
    </row>
    <row r="15" spans="1:27" ht="18.75">
      <c r="A15" s="2" t="s">
        <v>21</v>
      </c>
      <c r="C15" s="4">
        <v>34594336</v>
      </c>
      <c r="D15" s="4"/>
      <c r="E15" s="4">
        <v>319829262724</v>
      </c>
      <c r="F15" s="4"/>
      <c r="G15" s="4">
        <v>310872037295.23199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34594336</v>
      </c>
      <c r="R15" s="4"/>
      <c r="S15" s="4">
        <v>8990</v>
      </c>
      <c r="T15" s="4"/>
      <c r="U15" s="4">
        <v>319829262724</v>
      </c>
      <c r="V15" s="4"/>
      <c r="W15" s="4">
        <v>309152612310.19202</v>
      </c>
      <c r="Y15" s="9">
        <v>5.7201865745401009E-2</v>
      </c>
      <c r="AA15" s="11"/>
    </row>
    <row r="16" spans="1:27" ht="18.75">
      <c r="A16" s="2" t="s">
        <v>22</v>
      </c>
      <c r="C16" s="4">
        <v>6450000</v>
      </c>
      <c r="D16" s="4"/>
      <c r="E16" s="4">
        <v>62742684220</v>
      </c>
      <c r="F16" s="4"/>
      <c r="G16" s="4">
        <v>105150609000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6450000</v>
      </c>
      <c r="R16" s="4"/>
      <c r="S16" s="4">
        <v>16070</v>
      </c>
      <c r="T16" s="4"/>
      <c r="U16" s="4">
        <v>62742684220</v>
      </c>
      <c r="V16" s="4"/>
      <c r="W16" s="4">
        <v>103034773575</v>
      </c>
      <c r="Y16" s="9">
        <v>1.9064310151231535E-2</v>
      </c>
      <c r="AA16" s="11"/>
    </row>
    <row r="17" spans="1:27" ht="18.75">
      <c r="A17" s="2" t="s">
        <v>23</v>
      </c>
      <c r="C17" s="4">
        <v>1005081</v>
      </c>
      <c r="D17" s="4"/>
      <c r="E17" s="4">
        <v>140317084295</v>
      </c>
      <c r="F17" s="4"/>
      <c r="G17" s="4">
        <v>193795575978.659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1005081</v>
      </c>
      <c r="R17" s="4"/>
      <c r="S17" s="4">
        <v>190910</v>
      </c>
      <c r="T17" s="4"/>
      <c r="U17" s="4">
        <v>140317084295</v>
      </c>
      <c r="V17" s="4"/>
      <c r="W17" s="4">
        <v>190738327628.42599</v>
      </c>
      <c r="Y17" s="9">
        <v>3.5291916597347928E-2</v>
      </c>
      <c r="AA17" s="11"/>
    </row>
    <row r="18" spans="1:27" ht="18.75">
      <c r="A18" s="2" t="s">
        <v>24</v>
      </c>
      <c r="C18" s="4">
        <v>1418354</v>
      </c>
      <c r="D18" s="4"/>
      <c r="E18" s="4">
        <v>160332630301</v>
      </c>
      <c r="F18" s="4"/>
      <c r="G18" s="4">
        <v>170585590889.763</v>
      </c>
      <c r="H18" s="4"/>
      <c r="I18" s="4">
        <v>245814</v>
      </c>
      <c r="J18" s="4"/>
      <c r="K18" s="4">
        <v>29628046640</v>
      </c>
      <c r="L18" s="4"/>
      <c r="M18" s="4">
        <v>0</v>
      </c>
      <c r="N18" s="4"/>
      <c r="O18" s="4">
        <v>0</v>
      </c>
      <c r="P18" s="4"/>
      <c r="Q18" s="4">
        <v>1664168</v>
      </c>
      <c r="R18" s="4"/>
      <c r="S18" s="4">
        <v>136000</v>
      </c>
      <c r="T18" s="4"/>
      <c r="U18" s="4">
        <v>189960676941</v>
      </c>
      <c r="V18" s="4"/>
      <c r="W18" s="4">
        <v>224980203254.39999</v>
      </c>
      <c r="Y18" s="9">
        <v>4.1627619724004347E-2</v>
      </c>
      <c r="AA18" s="11"/>
    </row>
    <row r="19" spans="1:27" ht="18.75">
      <c r="A19" s="2" t="s">
        <v>25</v>
      </c>
      <c r="C19" s="4">
        <v>100000</v>
      </c>
      <c r="D19" s="4"/>
      <c r="E19" s="4">
        <v>6903517333</v>
      </c>
      <c r="F19" s="4"/>
      <c r="G19" s="4">
        <v>7336089000</v>
      </c>
      <c r="H19" s="4"/>
      <c r="I19" s="4">
        <v>0</v>
      </c>
      <c r="J19" s="4"/>
      <c r="K19" s="4">
        <v>0</v>
      </c>
      <c r="L19" s="4"/>
      <c r="M19" s="4">
        <v>-100000</v>
      </c>
      <c r="N19" s="4"/>
      <c r="O19" s="4">
        <v>7312081027</v>
      </c>
      <c r="P19" s="4"/>
      <c r="Q19" s="4">
        <v>0</v>
      </c>
      <c r="R19" s="4"/>
      <c r="S19" s="4">
        <v>0</v>
      </c>
      <c r="T19" s="4"/>
      <c r="U19" s="4">
        <v>0</v>
      </c>
      <c r="V19" s="4"/>
      <c r="W19" s="4">
        <v>0</v>
      </c>
      <c r="Y19" s="9">
        <v>0</v>
      </c>
      <c r="AA19" s="11"/>
    </row>
    <row r="20" spans="1:27" ht="18.75">
      <c r="A20" s="2" t="s">
        <v>26</v>
      </c>
      <c r="C20" s="4">
        <v>2635520</v>
      </c>
      <c r="D20" s="4"/>
      <c r="E20" s="4">
        <v>11773894601</v>
      </c>
      <c r="F20" s="4"/>
      <c r="G20" s="4">
        <v>12942002960.639999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2635520</v>
      </c>
      <c r="R20" s="4"/>
      <c r="S20" s="4">
        <v>3921</v>
      </c>
      <c r="T20" s="4"/>
      <c r="U20" s="4">
        <v>11773894601</v>
      </c>
      <c r="V20" s="4"/>
      <c r="W20" s="4">
        <v>10272387370.176001</v>
      </c>
      <c r="Y20" s="9">
        <v>1.9006784993425357E-3</v>
      </c>
      <c r="AA20" s="11"/>
    </row>
    <row r="21" spans="1:27" ht="18.75">
      <c r="A21" s="2" t="s">
        <v>27</v>
      </c>
      <c r="C21" s="4">
        <v>1673330</v>
      </c>
      <c r="D21" s="4"/>
      <c r="E21" s="4">
        <v>5666544459</v>
      </c>
      <c r="F21" s="4"/>
      <c r="G21" s="4">
        <v>7451914115.5200005</v>
      </c>
      <c r="H21" s="4"/>
      <c r="I21" s="4">
        <v>1003998</v>
      </c>
      <c r="J21" s="4"/>
      <c r="K21" s="4">
        <v>0</v>
      </c>
      <c r="L21" s="4"/>
      <c r="M21" s="4">
        <v>-1673330</v>
      </c>
      <c r="N21" s="4"/>
      <c r="O21" s="4">
        <v>7423908596</v>
      </c>
      <c r="P21" s="4"/>
      <c r="Q21" s="4">
        <v>1003998</v>
      </c>
      <c r="R21" s="4"/>
      <c r="S21" s="4">
        <v>4528</v>
      </c>
      <c r="T21" s="4"/>
      <c r="U21" s="4">
        <v>3399780637</v>
      </c>
      <c r="V21" s="4"/>
      <c r="W21" s="4">
        <v>4519053631.4832001</v>
      </c>
      <c r="Y21" s="9">
        <v>8.3615110735341775E-4</v>
      </c>
      <c r="AA21" s="11"/>
    </row>
    <row r="22" spans="1:27" ht="18.75">
      <c r="A22" s="2" t="s">
        <v>28</v>
      </c>
      <c r="C22" s="4">
        <v>27440000</v>
      </c>
      <c r="D22" s="4"/>
      <c r="E22" s="4">
        <v>106793006375</v>
      </c>
      <c r="F22" s="4"/>
      <c r="G22" s="4">
        <v>97650700560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27440000</v>
      </c>
      <c r="R22" s="4"/>
      <c r="S22" s="4">
        <v>3358</v>
      </c>
      <c r="T22" s="4"/>
      <c r="U22" s="4">
        <v>106793006375</v>
      </c>
      <c r="V22" s="4"/>
      <c r="W22" s="4">
        <v>91595266056</v>
      </c>
      <c r="Y22" s="9">
        <v>1.6947681834862071E-2</v>
      </c>
      <c r="AA22" s="11"/>
    </row>
    <row r="23" spans="1:27" ht="18.75">
      <c r="A23" s="2" t="s">
        <v>29</v>
      </c>
      <c r="C23" s="4">
        <v>70247</v>
      </c>
      <c r="D23" s="4"/>
      <c r="E23" s="4">
        <v>70310780</v>
      </c>
      <c r="F23" s="4"/>
      <c r="G23" s="4">
        <v>69829030.349999994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70247</v>
      </c>
      <c r="R23" s="4"/>
      <c r="S23" s="4">
        <v>1000</v>
      </c>
      <c r="T23" s="4"/>
      <c r="U23" s="4">
        <v>70310780</v>
      </c>
      <c r="V23" s="4"/>
      <c r="W23" s="4">
        <v>69829030.349999994</v>
      </c>
      <c r="Y23" s="9">
        <v>1.2920320450679071E-5</v>
      </c>
      <c r="AA23" s="11"/>
    </row>
    <row r="24" spans="1:27" ht="18.75">
      <c r="A24" s="2" t="s">
        <v>30</v>
      </c>
      <c r="C24" s="4">
        <v>1100000</v>
      </c>
      <c r="D24" s="4"/>
      <c r="E24" s="4">
        <v>39210823549</v>
      </c>
      <c r="F24" s="4"/>
      <c r="G24" s="4">
        <v>44776982250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1100000</v>
      </c>
      <c r="R24" s="4"/>
      <c r="S24" s="4">
        <v>40450</v>
      </c>
      <c r="T24" s="4"/>
      <c r="U24" s="4">
        <v>39210823549</v>
      </c>
      <c r="V24" s="4"/>
      <c r="W24" s="4">
        <v>44230254750</v>
      </c>
      <c r="Y24" s="9">
        <v>8.183832170099296E-3</v>
      </c>
      <c r="AA24" s="11"/>
    </row>
    <row r="25" spans="1:27" ht="18.75">
      <c r="A25" s="2" t="s">
        <v>31</v>
      </c>
      <c r="C25" s="4">
        <v>5818182</v>
      </c>
      <c r="D25" s="4"/>
      <c r="E25" s="4">
        <v>96611401715</v>
      </c>
      <c r="F25" s="4"/>
      <c r="G25" s="4">
        <v>34007355244.548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5818182</v>
      </c>
      <c r="R25" s="4"/>
      <c r="S25" s="4">
        <v>6630</v>
      </c>
      <c r="T25" s="4"/>
      <c r="U25" s="4">
        <v>96611401715</v>
      </c>
      <c r="V25" s="4"/>
      <c r="W25" s="4">
        <v>38345028107.373001</v>
      </c>
      <c r="Y25" s="9">
        <v>7.0949009080369567E-3</v>
      </c>
      <c r="AA25" s="11"/>
    </row>
    <row r="26" spans="1:27" ht="18.75">
      <c r="A26" s="2" t="s">
        <v>32</v>
      </c>
      <c r="C26" s="4">
        <v>1</v>
      </c>
      <c r="D26" s="4"/>
      <c r="E26" s="4">
        <v>6865</v>
      </c>
      <c r="F26" s="4"/>
      <c r="G26" s="4">
        <v>4871.8390499999996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1</v>
      </c>
      <c r="R26" s="4"/>
      <c r="S26" s="4">
        <v>5200</v>
      </c>
      <c r="T26" s="4"/>
      <c r="U26" s="4">
        <v>6865</v>
      </c>
      <c r="V26" s="4"/>
      <c r="W26" s="4">
        <v>5169.0600000000004</v>
      </c>
      <c r="Y26" s="9">
        <v>9.5642043565605893E-10</v>
      </c>
      <c r="AA26" s="11"/>
    </row>
    <row r="27" spans="1:27" ht="18.75">
      <c r="A27" s="2" t="s">
        <v>33</v>
      </c>
      <c r="C27" s="4">
        <v>722639</v>
      </c>
      <c r="D27" s="4"/>
      <c r="E27" s="4">
        <v>66066402538</v>
      </c>
      <c r="F27" s="4"/>
      <c r="G27" s="4">
        <v>74384034302.722504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722639</v>
      </c>
      <c r="R27" s="4"/>
      <c r="S27" s="4">
        <v>107350</v>
      </c>
      <c r="T27" s="4"/>
      <c r="U27" s="4">
        <v>66066402538</v>
      </c>
      <c r="V27" s="4"/>
      <c r="W27" s="4">
        <v>77113723634.932495</v>
      </c>
      <c r="Y27" s="9">
        <v>1.426819211887327E-2</v>
      </c>
      <c r="AA27" s="11"/>
    </row>
    <row r="28" spans="1:27" ht="18.75">
      <c r="A28" s="2" t="s">
        <v>34</v>
      </c>
      <c r="C28" s="4">
        <v>1003998</v>
      </c>
      <c r="D28" s="4"/>
      <c r="E28" s="4">
        <v>2395539228</v>
      </c>
      <c r="F28" s="4"/>
      <c r="G28" s="4">
        <v>3123815783.2470002</v>
      </c>
      <c r="H28" s="4"/>
      <c r="I28" s="4">
        <v>0</v>
      </c>
      <c r="J28" s="4"/>
      <c r="K28" s="4">
        <v>0</v>
      </c>
      <c r="L28" s="4"/>
      <c r="M28" s="4">
        <v>-1003998</v>
      </c>
      <c r="N28" s="4"/>
      <c r="O28" s="4">
        <v>0</v>
      </c>
      <c r="P28" s="4"/>
      <c r="Q28" s="4">
        <v>0</v>
      </c>
      <c r="R28" s="4"/>
      <c r="S28" s="4">
        <v>0</v>
      </c>
      <c r="T28" s="4"/>
      <c r="U28" s="4">
        <v>0</v>
      </c>
      <c r="V28" s="4"/>
      <c r="W28" s="4">
        <v>0</v>
      </c>
      <c r="Y28" s="9">
        <v>0</v>
      </c>
      <c r="AA28" s="11"/>
    </row>
    <row r="29" spans="1:27" ht="18.75">
      <c r="A29" s="2" t="s">
        <v>35</v>
      </c>
      <c r="C29" s="4">
        <v>1</v>
      </c>
      <c r="D29" s="4"/>
      <c r="E29" s="4">
        <v>2589</v>
      </c>
      <c r="F29" s="4"/>
      <c r="G29" s="4">
        <v>2448.3451500000001</v>
      </c>
      <c r="H29" s="4"/>
      <c r="I29" s="4">
        <v>0</v>
      </c>
      <c r="J29" s="4"/>
      <c r="K29" s="4">
        <v>0</v>
      </c>
      <c r="L29" s="4"/>
      <c r="M29" s="4">
        <v>-1</v>
      </c>
      <c r="N29" s="4"/>
      <c r="O29" s="4">
        <v>1</v>
      </c>
      <c r="P29" s="4"/>
      <c r="Q29" s="4">
        <v>0</v>
      </c>
      <c r="R29" s="4"/>
      <c r="S29" s="4">
        <v>0</v>
      </c>
      <c r="T29" s="4"/>
      <c r="U29" s="4">
        <v>0</v>
      </c>
      <c r="V29" s="4"/>
      <c r="W29" s="4">
        <v>0</v>
      </c>
      <c r="Y29" s="9">
        <v>0</v>
      </c>
      <c r="AA29" s="11"/>
    </row>
    <row r="30" spans="1:27" ht="18.75">
      <c r="A30" s="2" t="s">
        <v>36</v>
      </c>
      <c r="C30" s="4">
        <v>1750000</v>
      </c>
      <c r="D30" s="4"/>
      <c r="E30" s="4">
        <v>39991736951</v>
      </c>
      <c r="F30" s="4"/>
      <c r="G30" s="4">
        <v>44307293625</v>
      </c>
      <c r="H30" s="4"/>
      <c r="I30" s="4">
        <v>3500000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5250000</v>
      </c>
      <c r="R30" s="4"/>
      <c r="S30" s="4">
        <v>8857</v>
      </c>
      <c r="T30" s="4"/>
      <c r="U30" s="4">
        <v>39991736951</v>
      </c>
      <c r="V30" s="4"/>
      <c r="W30" s="4">
        <v>46222579462.5</v>
      </c>
      <c r="Y30" s="9">
        <v>8.5524678735923072E-3</v>
      </c>
      <c r="AA30" s="11"/>
    </row>
    <row r="31" spans="1:27" ht="18.75">
      <c r="A31" s="2" t="s">
        <v>37</v>
      </c>
      <c r="C31" s="4">
        <v>37837084</v>
      </c>
      <c r="D31" s="4"/>
      <c r="E31" s="4">
        <v>440282672527</v>
      </c>
      <c r="F31" s="4"/>
      <c r="G31" s="4">
        <v>429152387725.78198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37837084</v>
      </c>
      <c r="R31" s="4"/>
      <c r="S31" s="4">
        <v>12250</v>
      </c>
      <c r="T31" s="4"/>
      <c r="U31" s="4">
        <v>440282672527</v>
      </c>
      <c r="V31" s="4"/>
      <c r="W31" s="4">
        <v>460746428539.95001</v>
      </c>
      <c r="Y31" s="9">
        <v>8.5250954701851442E-2</v>
      </c>
      <c r="AA31" s="11"/>
    </row>
    <row r="32" spans="1:27" ht="18.75">
      <c r="A32" s="2" t="s">
        <v>38</v>
      </c>
      <c r="C32" s="4">
        <v>4000000</v>
      </c>
      <c r="D32" s="4"/>
      <c r="E32" s="4">
        <v>92638774873</v>
      </c>
      <c r="F32" s="4"/>
      <c r="G32" s="4">
        <v>74991132000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4000000</v>
      </c>
      <c r="R32" s="4"/>
      <c r="S32" s="4">
        <v>20500</v>
      </c>
      <c r="T32" s="4"/>
      <c r="U32" s="4">
        <v>92638774873</v>
      </c>
      <c r="V32" s="4"/>
      <c r="W32" s="4">
        <v>81512100000</v>
      </c>
      <c r="Y32" s="9">
        <v>1.5082014562268622E-2</v>
      </c>
      <c r="AA32" s="11"/>
    </row>
    <row r="33" spans="1:27" ht="18.75">
      <c r="A33" s="2" t="s">
        <v>39</v>
      </c>
      <c r="C33" s="4">
        <v>6459853</v>
      </c>
      <c r="D33" s="4"/>
      <c r="E33" s="4">
        <v>22682728460</v>
      </c>
      <c r="F33" s="4"/>
      <c r="G33" s="4">
        <v>17979967249.02</v>
      </c>
      <c r="H33" s="4"/>
      <c r="I33" s="4">
        <v>3617518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10077371</v>
      </c>
      <c r="R33" s="4"/>
      <c r="S33" s="4">
        <v>1892</v>
      </c>
      <c r="T33" s="4"/>
      <c r="U33" s="4">
        <v>22682728460</v>
      </c>
      <c r="V33" s="4"/>
      <c r="W33" s="4">
        <v>18952940935.704601</v>
      </c>
      <c r="Y33" s="9">
        <v>3.5068232960519218E-3</v>
      </c>
      <c r="AA33" s="11"/>
    </row>
    <row r="34" spans="1:27" ht="18.75">
      <c r="A34" s="2" t="s">
        <v>40</v>
      </c>
      <c r="C34" s="4">
        <v>26672280</v>
      </c>
      <c r="D34" s="4"/>
      <c r="E34" s="4">
        <v>267955628608</v>
      </c>
      <c r="F34" s="4"/>
      <c r="G34" s="4">
        <v>238887355205.34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26672280</v>
      </c>
      <c r="R34" s="4"/>
      <c r="S34" s="4">
        <v>10470</v>
      </c>
      <c r="T34" s="4"/>
      <c r="U34" s="4">
        <v>267955628608</v>
      </c>
      <c r="V34" s="4"/>
      <c r="W34" s="4">
        <v>277597181908.97998</v>
      </c>
      <c r="Y34" s="9">
        <v>5.1363229998932274E-2</v>
      </c>
      <c r="AA34" s="11"/>
    </row>
    <row r="35" spans="1:27" ht="18.75">
      <c r="A35" s="2" t="s">
        <v>41</v>
      </c>
      <c r="C35" s="4">
        <v>14131039</v>
      </c>
      <c r="D35" s="4"/>
      <c r="E35" s="4">
        <v>133572478525</v>
      </c>
      <c r="F35" s="4"/>
      <c r="G35" s="4">
        <v>130636721656.935</v>
      </c>
      <c r="H35" s="4"/>
      <c r="I35" s="4">
        <v>0</v>
      </c>
      <c r="J35" s="4"/>
      <c r="K35" s="4">
        <v>0</v>
      </c>
      <c r="L35" s="4"/>
      <c r="M35" s="4">
        <v>-1000000</v>
      </c>
      <c r="N35" s="4"/>
      <c r="O35" s="4">
        <v>10424875156</v>
      </c>
      <c r="P35" s="4"/>
      <c r="Q35" s="4">
        <v>13131039</v>
      </c>
      <c r="R35" s="4"/>
      <c r="S35" s="4">
        <v>12510</v>
      </c>
      <c r="T35" s="4"/>
      <c r="U35" s="4">
        <v>124120061151</v>
      </c>
      <c r="V35" s="4"/>
      <c r="W35" s="4">
        <v>163291895567.55499</v>
      </c>
      <c r="Y35" s="9">
        <v>3.0213560279397922E-2</v>
      </c>
      <c r="AA35" s="11"/>
    </row>
    <row r="36" spans="1:27" ht="18.75">
      <c r="A36" s="2" t="s">
        <v>42</v>
      </c>
      <c r="C36" s="4">
        <v>12800000</v>
      </c>
      <c r="D36" s="4"/>
      <c r="E36" s="4">
        <v>75239844133</v>
      </c>
      <c r="F36" s="4"/>
      <c r="G36" s="4">
        <v>58275187200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12800000</v>
      </c>
      <c r="R36" s="4"/>
      <c r="S36" s="4">
        <v>5770</v>
      </c>
      <c r="T36" s="4"/>
      <c r="U36" s="4">
        <v>75239844133</v>
      </c>
      <c r="V36" s="4"/>
      <c r="W36" s="4">
        <v>73416556800</v>
      </c>
      <c r="Y36" s="9">
        <v>1.3584113018425747E-2</v>
      </c>
      <c r="AA36" s="11"/>
    </row>
    <row r="37" spans="1:27" ht="18.75">
      <c r="A37" s="2" t="s">
        <v>43</v>
      </c>
      <c r="C37" s="4">
        <v>8733871</v>
      </c>
      <c r="D37" s="4"/>
      <c r="E37" s="4">
        <v>98088969213</v>
      </c>
      <c r="F37" s="4"/>
      <c r="G37" s="4">
        <v>104182853610.60001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8733871</v>
      </c>
      <c r="R37" s="4"/>
      <c r="S37" s="4">
        <v>13040</v>
      </c>
      <c r="T37" s="4"/>
      <c r="U37" s="4">
        <v>98088969213</v>
      </c>
      <c r="V37" s="4"/>
      <c r="W37" s="4">
        <v>113212034256.85201</v>
      </c>
      <c r="Y37" s="9">
        <v>2.094738755701173E-2</v>
      </c>
      <c r="AA37" s="11"/>
    </row>
    <row r="38" spans="1:27" ht="18.75">
      <c r="A38" s="2" t="s">
        <v>44</v>
      </c>
      <c r="C38" s="4">
        <v>40000000</v>
      </c>
      <c r="D38" s="4"/>
      <c r="E38" s="4">
        <v>607629362996</v>
      </c>
      <c r="F38" s="4"/>
      <c r="G38" s="4">
        <v>634203900000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40000000</v>
      </c>
      <c r="R38" s="4"/>
      <c r="S38" s="4">
        <v>17680</v>
      </c>
      <c r="T38" s="4"/>
      <c r="U38" s="4">
        <v>607629362996</v>
      </c>
      <c r="V38" s="4"/>
      <c r="W38" s="4">
        <v>702992160000</v>
      </c>
      <c r="Y38" s="9">
        <v>0.13007317924922401</v>
      </c>
      <c r="AA38" s="11"/>
    </row>
    <row r="39" spans="1:27" ht="18.75">
      <c r="A39" s="2" t="s">
        <v>45</v>
      </c>
      <c r="C39" s="4">
        <v>6051141</v>
      </c>
      <c r="D39" s="4"/>
      <c r="E39" s="4">
        <v>103237245690</v>
      </c>
      <c r="F39" s="4"/>
      <c r="G39" s="4">
        <v>108272460798.89999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6051141</v>
      </c>
      <c r="R39" s="4"/>
      <c r="S39" s="4">
        <v>19150</v>
      </c>
      <c r="T39" s="4"/>
      <c r="U39" s="4">
        <v>103237245690</v>
      </c>
      <c r="V39" s="4"/>
      <c r="W39" s="4">
        <v>115189868016.60699</v>
      </c>
      <c r="Y39" s="9">
        <v>2.1313342029616059E-2</v>
      </c>
      <c r="AA39" s="11"/>
    </row>
    <row r="40" spans="1:27" ht="18.75">
      <c r="A40" s="2" t="s">
        <v>46</v>
      </c>
      <c r="C40" s="4">
        <v>3000000</v>
      </c>
      <c r="D40" s="4"/>
      <c r="E40" s="4">
        <v>67909952524</v>
      </c>
      <c r="F40" s="4"/>
      <c r="G40" s="4">
        <v>64831941000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3000000</v>
      </c>
      <c r="R40" s="4"/>
      <c r="S40" s="4">
        <v>24400</v>
      </c>
      <c r="T40" s="4"/>
      <c r="U40" s="4">
        <v>67909952524</v>
      </c>
      <c r="V40" s="4"/>
      <c r="W40" s="4">
        <v>72764460000</v>
      </c>
      <c r="Y40" s="9">
        <v>1.3463456901927599E-2</v>
      </c>
      <c r="AA40" s="11"/>
    </row>
    <row r="41" spans="1:27" ht="18.75">
      <c r="A41" s="2" t="s">
        <v>47</v>
      </c>
      <c r="C41" s="4">
        <v>4208399</v>
      </c>
      <c r="D41" s="4"/>
      <c r="E41" s="4">
        <v>101821562599</v>
      </c>
      <c r="F41" s="4"/>
      <c r="G41" s="4">
        <v>82830508713.809998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4208399</v>
      </c>
      <c r="R41" s="4"/>
      <c r="S41" s="4">
        <v>22940</v>
      </c>
      <c r="T41" s="4"/>
      <c r="U41" s="4">
        <v>101821562599</v>
      </c>
      <c r="V41" s="4"/>
      <c r="W41" s="4">
        <v>95966256055.292999</v>
      </c>
      <c r="Y41" s="9">
        <v>1.7756437035879681E-2</v>
      </c>
      <c r="AA41" s="11"/>
    </row>
    <row r="42" spans="1:27" ht="18.75">
      <c r="A42" s="2" t="s">
        <v>48</v>
      </c>
      <c r="C42" s="4">
        <v>1700000</v>
      </c>
      <c r="D42" s="4"/>
      <c r="E42" s="4">
        <v>4952065361</v>
      </c>
      <c r="F42" s="4"/>
      <c r="G42" s="4">
        <v>12522047850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1700000</v>
      </c>
      <c r="R42" s="4"/>
      <c r="S42" s="4">
        <v>7490</v>
      </c>
      <c r="T42" s="4"/>
      <c r="U42" s="4">
        <v>4952065361</v>
      </c>
      <c r="V42" s="4"/>
      <c r="W42" s="4">
        <v>12657238650</v>
      </c>
      <c r="Y42" s="9">
        <v>2.3419425783093458E-3</v>
      </c>
      <c r="AA42" s="11"/>
    </row>
    <row r="43" spans="1:27" ht="18.75">
      <c r="A43" s="2" t="s">
        <v>49</v>
      </c>
      <c r="C43" s="4">
        <v>16519994</v>
      </c>
      <c r="D43" s="4"/>
      <c r="E43" s="4">
        <v>74676500974</v>
      </c>
      <c r="F43" s="4"/>
      <c r="G43" s="4">
        <v>115444551250.97099</v>
      </c>
      <c r="H43" s="4"/>
      <c r="I43" s="4">
        <v>0</v>
      </c>
      <c r="J43" s="4"/>
      <c r="K43" s="4">
        <v>0</v>
      </c>
      <c r="L43" s="4"/>
      <c r="M43" s="4">
        <v>-919994</v>
      </c>
      <c r="N43" s="4"/>
      <c r="O43" s="4">
        <v>6796690634</v>
      </c>
      <c r="P43" s="4"/>
      <c r="Q43" s="4">
        <v>15600000</v>
      </c>
      <c r="R43" s="4"/>
      <c r="S43" s="4">
        <v>8820</v>
      </c>
      <c r="T43" s="4"/>
      <c r="U43" s="4">
        <v>70517786819</v>
      </c>
      <c r="V43" s="4"/>
      <c r="W43" s="4">
        <v>136773327600</v>
      </c>
      <c r="Y43" s="9">
        <v>2.530688472745932E-2</v>
      </c>
      <c r="AA43" s="11"/>
    </row>
    <row r="44" spans="1:27" ht="18.75">
      <c r="A44" s="2" t="s">
        <v>50</v>
      </c>
      <c r="C44" s="4">
        <v>15883262</v>
      </c>
      <c r="D44" s="4"/>
      <c r="E44" s="4">
        <v>121029577100</v>
      </c>
      <c r="F44" s="4"/>
      <c r="G44" s="4">
        <v>94843060842.737701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15883262</v>
      </c>
      <c r="R44" s="4"/>
      <c r="S44" s="4">
        <v>6900</v>
      </c>
      <c r="T44" s="4"/>
      <c r="U44" s="4">
        <v>121029577100</v>
      </c>
      <c r="V44" s="4"/>
      <c r="W44" s="4">
        <v>108942420478.59</v>
      </c>
      <c r="Y44" s="9">
        <v>2.0157389787612952E-2</v>
      </c>
      <c r="AA44" s="11"/>
    </row>
    <row r="45" spans="1:27" ht="18.75">
      <c r="A45" s="2" t="s">
        <v>51</v>
      </c>
      <c r="C45" s="4">
        <v>80313993</v>
      </c>
      <c r="D45" s="4"/>
      <c r="E45" s="4">
        <v>411919138738</v>
      </c>
      <c r="F45" s="4"/>
      <c r="G45" s="4">
        <v>395188817471.16699</v>
      </c>
      <c r="H45" s="4"/>
      <c r="I45" s="4">
        <v>0</v>
      </c>
      <c r="J45" s="4"/>
      <c r="K45" s="4">
        <v>0</v>
      </c>
      <c r="L45" s="4"/>
      <c r="M45" s="4">
        <v>-553993</v>
      </c>
      <c r="N45" s="4"/>
      <c r="O45" s="4">
        <v>2925301108</v>
      </c>
      <c r="P45" s="4"/>
      <c r="Q45" s="4">
        <v>79760000</v>
      </c>
      <c r="R45" s="4"/>
      <c r="S45" s="4">
        <v>5540</v>
      </c>
      <c r="T45" s="4"/>
      <c r="U45" s="4">
        <v>409077786804</v>
      </c>
      <c r="V45" s="4"/>
      <c r="W45" s="4">
        <v>439241271120</v>
      </c>
      <c r="Y45" s="9">
        <v>8.1271900090676349E-2</v>
      </c>
      <c r="AA45" s="11"/>
    </row>
    <row r="46" spans="1:27" ht="18.75">
      <c r="A46" s="2" t="s">
        <v>52</v>
      </c>
      <c r="C46" s="4">
        <v>2490764</v>
      </c>
      <c r="D46" s="4"/>
      <c r="E46" s="4">
        <v>40209921547</v>
      </c>
      <c r="F46" s="4"/>
      <c r="G46" s="4">
        <v>34811771996.052002</v>
      </c>
      <c r="H46" s="4"/>
      <c r="I46" s="4">
        <v>0</v>
      </c>
      <c r="J46" s="4"/>
      <c r="K46" s="4">
        <v>0</v>
      </c>
      <c r="L46" s="4"/>
      <c r="M46" s="4">
        <v>-2490764</v>
      </c>
      <c r="N46" s="4"/>
      <c r="O46" s="4">
        <v>33723668490</v>
      </c>
      <c r="P46" s="4"/>
      <c r="Q46" s="4">
        <v>0</v>
      </c>
      <c r="R46" s="4"/>
      <c r="S46" s="4">
        <v>0</v>
      </c>
      <c r="T46" s="4"/>
      <c r="U46" s="4">
        <v>0</v>
      </c>
      <c r="V46" s="4"/>
      <c r="W46" s="4">
        <v>0</v>
      </c>
      <c r="Y46" s="9">
        <v>0</v>
      </c>
      <c r="AA46" s="11"/>
    </row>
    <row r="47" spans="1:27" ht="18.75">
      <c r="A47" s="2" t="s">
        <v>53</v>
      </c>
      <c r="C47" s="4">
        <v>76911484</v>
      </c>
      <c r="D47" s="4"/>
      <c r="E47" s="4">
        <v>197937421128</v>
      </c>
      <c r="F47" s="4"/>
      <c r="G47" s="4">
        <v>126836954851.862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76911484</v>
      </c>
      <c r="R47" s="4"/>
      <c r="S47" s="4">
        <v>1725</v>
      </c>
      <c r="T47" s="4"/>
      <c r="U47" s="4">
        <v>197937421128</v>
      </c>
      <c r="V47" s="4"/>
      <c r="W47" s="4">
        <v>131882909656.095</v>
      </c>
      <c r="Y47" s="9">
        <v>2.4402020852702627E-2</v>
      </c>
      <c r="AA47" s="11"/>
    </row>
    <row r="48" spans="1:27" ht="18.75">
      <c r="A48" s="2" t="s">
        <v>54</v>
      </c>
      <c r="C48" s="4">
        <v>7471662</v>
      </c>
      <c r="D48" s="4"/>
      <c r="E48" s="4">
        <v>174605183103</v>
      </c>
      <c r="F48" s="4"/>
      <c r="G48" s="4">
        <v>272726990039.59201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7471662</v>
      </c>
      <c r="R48" s="4"/>
      <c r="S48" s="4">
        <v>37700</v>
      </c>
      <c r="T48" s="4"/>
      <c r="U48" s="4">
        <v>174605183103</v>
      </c>
      <c r="V48" s="4"/>
      <c r="W48" s="4">
        <v>280005651538.46997</v>
      </c>
      <c r="Y48" s="9">
        <v>5.1808864132082445E-2</v>
      </c>
      <c r="AA48" s="11"/>
    </row>
    <row r="49" spans="1:27" ht="18.75">
      <c r="A49" s="2" t="s">
        <v>55</v>
      </c>
      <c r="C49" s="4">
        <v>5000000</v>
      </c>
      <c r="D49" s="4"/>
      <c r="E49" s="4">
        <v>140038220602</v>
      </c>
      <c r="F49" s="4"/>
      <c r="G49" s="4">
        <v>55766205000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5000000</v>
      </c>
      <c r="R49" s="4"/>
      <c r="S49" s="4">
        <v>14100</v>
      </c>
      <c r="T49" s="4"/>
      <c r="U49" s="4">
        <v>140038220602</v>
      </c>
      <c r="V49" s="4"/>
      <c r="W49" s="4">
        <v>70080525000</v>
      </c>
      <c r="Y49" s="9">
        <v>1.2966853983413875E-2</v>
      </c>
      <c r="AA49" s="11"/>
    </row>
    <row r="50" spans="1:27" ht="18.75">
      <c r="A50" s="2" t="s">
        <v>56</v>
      </c>
      <c r="C50" s="4">
        <v>3100000</v>
      </c>
      <c r="D50" s="4"/>
      <c r="E50" s="4">
        <v>43314649108</v>
      </c>
      <c r="F50" s="4"/>
      <c r="G50" s="4">
        <v>85050918000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3100000</v>
      </c>
      <c r="R50" s="4"/>
      <c r="S50" s="4">
        <v>29990</v>
      </c>
      <c r="T50" s="4"/>
      <c r="U50" s="4">
        <v>43314649108</v>
      </c>
      <c r="V50" s="4"/>
      <c r="W50" s="4">
        <v>92415834450</v>
      </c>
      <c r="Y50" s="9">
        <v>1.7099509900482333E-2</v>
      </c>
      <c r="AA50" s="11"/>
    </row>
    <row r="51" spans="1:27" ht="18.75">
      <c r="A51" s="2" t="s">
        <v>57</v>
      </c>
      <c r="C51" s="4">
        <v>5560193</v>
      </c>
      <c r="D51" s="4"/>
      <c r="E51" s="4">
        <v>91971387782</v>
      </c>
      <c r="F51" s="4"/>
      <c r="G51" s="4">
        <v>31504526154.404999</v>
      </c>
      <c r="H51" s="4"/>
      <c r="I51" s="4">
        <v>0</v>
      </c>
      <c r="J51" s="4"/>
      <c r="K51" s="4">
        <v>0</v>
      </c>
      <c r="L51" s="4"/>
      <c r="M51" s="4">
        <v>-5560193</v>
      </c>
      <c r="N51" s="4"/>
      <c r="O51" s="4">
        <v>34535460014</v>
      </c>
      <c r="P51" s="4"/>
      <c r="Q51" s="4">
        <v>0</v>
      </c>
      <c r="R51" s="4"/>
      <c r="S51" s="4">
        <v>0</v>
      </c>
      <c r="T51" s="4"/>
      <c r="U51" s="4">
        <v>0</v>
      </c>
      <c r="V51" s="4"/>
      <c r="W51" s="4">
        <v>0</v>
      </c>
      <c r="Y51" s="9">
        <v>0</v>
      </c>
      <c r="AA51" s="11"/>
    </row>
    <row r="52" spans="1:27" ht="18.75">
      <c r="A52" s="2" t="s">
        <v>58</v>
      </c>
      <c r="C52" s="4">
        <v>9733539</v>
      </c>
      <c r="D52" s="4"/>
      <c r="E52" s="4">
        <v>88542908023</v>
      </c>
      <c r="F52" s="4"/>
      <c r="G52" s="4">
        <v>85145495097.960007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9733539</v>
      </c>
      <c r="R52" s="4"/>
      <c r="S52" s="4">
        <v>9980</v>
      </c>
      <c r="T52" s="4"/>
      <c r="U52" s="4">
        <v>88542908023</v>
      </c>
      <c r="V52" s="4"/>
      <c r="W52" s="4">
        <v>96562731940.641006</v>
      </c>
      <c r="Y52" s="9">
        <v>1.7866801730064483E-2</v>
      </c>
      <c r="AA52" s="11"/>
    </row>
    <row r="53" spans="1:27" ht="18.75">
      <c r="A53" s="2" t="s">
        <v>59</v>
      </c>
      <c r="C53" s="4">
        <v>16000000</v>
      </c>
      <c r="D53" s="4"/>
      <c r="E53" s="4">
        <v>129650884041</v>
      </c>
      <c r="F53" s="4"/>
      <c r="G53" s="4">
        <v>95110704000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16000000</v>
      </c>
      <c r="R53" s="4"/>
      <c r="S53" s="4">
        <v>6960</v>
      </c>
      <c r="T53" s="4"/>
      <c r="U53" s="4">
        <v>129650884041</v>
      </c>
      <c r="V53" s="4"/>
      <c r="W53" s="4">
        <v>110697408000</v>
      </c>
      <c r="Y53" s="9">
        <v>2.0482111483588215E-2</v>
      </c>
      <c r="AA53" s="11"/>
    </row>
    <row r="54" spans="1:27" ht="18.75">
      <c r="A54" s="2" t="s">
        <v>60</v>
      </c>
      <c r="C54" s="4">
        <v>3386057</v>
      </c>
      <c r="D54" s="4"/>
      <c r="E54" s="4">
        <v>41471895058</v>
      </c>
      <c r="F54" s="4"/>
      <c r="G54" s="4">
        <v>53551627477.123497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3386057</v>
      </c>
      <c r="R54" s="4"/>
      <c r="S54" s="4">
        <v>18090</v>
      </c>
      <c r="T54" s="4"/>
      <c r="U54" s="4">
        <v>41471895058</v>
      </c>
      <c r="V54" s="4"/>
      <c r="W54" s="4">
        <v>60889311191.776497</v>
      </c>
      <c r="Y54" s="9">
        <v>1.1266222782640601E-2</v>
      </c>
      <c r="AA54" s="11"/>
    </row>
    <row r="55" spans="1:27" ht="18.75">
      <c r="A55" s="2" t="s">
        <v>61</v>
      </c>
      <c r="C55" s="4">
        <v>10200</v>
      </c>
      <c r="D55" s="4"/>
      <c r="E55" s="4">
        <v>698446833</v>
      </c>
      <c r="F55" s="4"/>
      <c r="G55" s="4">
        <v>465323353.82999998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10200</v>
      </c>
      <c r="R55" s="4"/>
      <c r="S55" s="4">
        <v>45893</v>
      </c>
      <c r="T55" s="4"/>
      <c r="U55" s="4">
        <v>698446833</v>
      </c>
      <c r="V55" s="4"/>
      <c r="W55" s="4">
        <v>465323353.82999998</v>
      </c>
      <c r="Y55" s="9">
        <v>8.6097813681989963E-5</v>
      </c>
      <c r="AA55" s="11"/>
    </row>
    <row r="56" spans="1:27" ht="18.75">
      <c r="A56" s="2" t="s">
        <v>62</v>
      </c>
      <c r="C56" s="4">
        <v>5990742</v>
      </c>
      <c r="D56" s="4"/>
      <c r="E56" s="4">
        <v>52277530330</v>
      </c>
      <c r="F56" s="4"/>
      <c r="G56" s="4">
        <f>29066828872.3731-18</f>
        <v>29066828854.3731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5990742</v>
      </c>
      <c r="R56" s="4"/>
      <c r="S56" s="4">
        <v>5200</v>
      </c>
      <c r="T56" s="4"/>
      <c r="U56" s="4">
        <v>52277530330</v>
      </c>
      <c r="V56" s="4"/>
      <c r="W56" s="4">
        <v>30966504842.52</v>
      </c>
      <c r="Y56" s="9">
        <v>5.7296680735430495E-3</v>
      </c>
      <c r="AA56" s="11"/>
    </row>
    <row r="57" spans="1:27" ht="18.75">
      <c r="A57" s="2" t="s">
        <v>63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760000</v>
      </c>
      <c r="J57" s="4"/>
      <c r="K57" s="4">
        <v>13306130787</v>
      </c>
      <c r="L57" s="4"/>
      <c r="M57" s="4">
        <v>0</v>
      </c>
      <c r="N57" s="4"/>
      <c r="O57" s="4">
        <v>0</v>
      </c>
      <c r="P57" s="4"/>
      <c r="Q57" s="4">
        <v>760000</v>
      </c>
      <c r="R57" s="4"/>
      <c r="S57" s="4">
        <v>18700</v>
      </c>
      <c r="T57" s="4"/>
      <c r="U57" s="4">
        <v>13306130787</v>
      </c>
      <c r="V57" s="4"/>
      <c r="W57" s="4">
        <v>14127438600</v>
      </c>
      <c r="Y57" s="9">
        <v>2.6139706214507517E-3</v>
      </c>
      <c r="AA57" s="11"/>
    </row>
    <row r="58" spans="1:27" ht="18.75">
      <c r="A58" s="2" t="s">
        <v>64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1000000</v>
      </c>
      <c r="J58" s="4"/>
      <c r="K58" s="4">
        <v>16595386210</v>
      </c>
      <c r="L58" s="4"/>
      <c r="M58" s="4">
        <v>0</v>
      </c>
      <c r="N58" s="4"/>
      <c r="O58" s="4">
        <v>0</v>
      </c>
      <c r="P58" s="4"/>
      <c r="Q58" s="4">
        <v>1000000</v>
      </c>
      <c r="R58" s="4"/>
      <c r="S58" s="4">
        <v>17680</v>
      </c>
      <c r="T58" s="4"/>
      <c r="U58" s="4">
        <v>16595386210</v>
      </c>
      <c r="V58" s="4"/>
      <c r="W58" s="4">
        <v>17574804000</v>
      </c>
      <c r="Y58" s="9">
        <v>3.2518294812306004E-3</v>
      </c>
      <c r="AA58" s="11"/>
    </row>
    <row r="59" spans="1:27" ht="18.75">
      <c r="A59" s="2" t="s">
        <v>65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8109716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8109716</v>
      </c>
      <c r="R59" s="4"/>
      <c r="S59" s="4">
        <v>1187</v>
      </c>
      <c r="T59" s="4"/>
      <c r="U59" s="4">
        <v>13875724076</v>
      </c>
      <c r="V59" s="4"/>
      <c r="W59" s="4">
        <f>9568956806.2926-16</f>
        <v>9568956790.2926006</v>
      </c>
      <c r="Y59" s="9">
        <v>1.7705242001728849E-3</v>
      </c>
      <c r="AA59" s="11"/>
    </row>
    <row r="60" spans="1:27" ht="19.5" thickBot="1">
      <c r="C60" s="6">
        <f>SUM(C9:C59)</f>
        <v>635052765</v>
      </c>
      <c r="D60" s="4"/>
      <c r="E60" s="6">
        <f>SUM(E9:E59)</f>
        <v>5163888747182</v>
      </c>
      <c r="F60" s="4"/>
      <c r="G60" s="6">
        <f>SUM(G9:G59)</f>
        <v>4927528233994.9307</v>
      </c>
      <c r="H60" s="4"/>
      <c r="I60" s="6">
        <f>SUM(I9:I59)</f>
        <v>24319334</v>
      </c>
      <c r="J60" s="4"/>
      <c r="K60" s="6">
        <f>SUM(K9:K59)</f>
        <v>59529563637</v>
      </c>
      <c r="L60" s="4"/>
      <c r="M60" s="6">
        <f>SUM(M9:M59)</f>
        <v>-13306609</v>
      </c>
      <c r="N60" s="4"/>
      <c r="O60" s="6">
        <f>SUM(O9:O59)</f>
        <v>103694493323</v>
      </c>
      <c r="P60" s="4"/>
      <c r="Q60" s="6">
        <f>SUM(Q9:Q59)</f>
        <v>646065490</v>
      </c>
      <c r="R60" s="4"/>
      <c r="S60" s="6">
        <f>SUM(S9:S59)</f>
        <v>1094965</v>
      </c>
      <c r="T60" s="4"/>
      <c r="U60" s="6">
        <f>SUM(U9:U59)</f>
        <v>5062737190404</v>
      </c>
      <c r="V60" s="4"/>
      <c r="W60" s="6">
        <f>SUM(W9:W59)</f>
        <v>5347026262267.7432</v>
      </c>
      <c r="Y60" s="10">
        <f>SUM(Y9:Y59)</f>
        <v>0.98934916352731517</v>
      </c>
    </row>
    <row r="61" spans="1:27" ht="19.5" thickTop="1">
      <c r="C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3"/>
    </row>
    <row r="62" spans="1:27" ht="18.75">
      <c r="C62" s="7"/>
      <c r="E62" s="7"/>
      <c r="G62" s="7"/>
      <c r="K62" s="7"/>
      <c r="O62" s="7"/>
      <c r="U62" s="8"/>
      <c r="W62" s="3"/>
    </row>
    <row r="63" spans="1:27">
      <c r="U63" s="3"/>
      <c r="W63" s="3"/>
    </row>
    <row r="64" spans="1:27">
      <c r="U64" s="3"/>
      <c r="W64" s="3"/>
    </row>
    <row r="65" spans="17:23">
      <c r="W65" s="3"/>
    </row>
    <row r="67" spans="17:23">
      <c r="U67" s="7"/>
      <c r="W67" s="3"/>
    </row>
    <row r="71" spans="17:23" ht="18.75">
      <c r="Q71" s="5" t="s">
        <v>182</v>
      </c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view="pageBreakPreview" zoomScale="160" zoomScaleNormal="100" zoomScaleSheetLayoutView="160" workbookViewId="0">
      <selection activeCell="E7" sqref="E7"/>
    </sheetView>
  </sheetViews>
  <sheetFormatPr defaultRowHeight="1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0" width="18" style="1" bestFit="1" customWidth="1"/>
    <col min="11" max="16384" width="9.140625" style="1"/>
  </cols>
  <sheetData>
    <row r="2" spans="1:10" ht="23.25">
      <c r="A2" s="17" t="s">
        <v>0</v>
      </c>
      <c r="B2" s="17"/>
      <c r="C2" s="17"/>
      <c r="D2" s="17"/>
      <c r="E2" s="17"/>
      <c r="F2" s="17"/>
      <c r="G2" s="17"/>
    </row>
    <row r="3" spans="1:10" ht="23.25">
      <c r="A3" s="17" t="s">
        <v>102</v>
      </c>
      <c r="B3" s="17"/>
      <c r="C3" s="17"/>
      <c r="D3" s="17"/>
      <c r="E3" s="17"/>
      <c r="F3" s="17"/>
      <c r="G3" s="17"/>
    </row>
    <row r="4" spans="1:10" ht="23.25">
      <c r="A4" s="17" t="s">
        <v>2</v>
      </c>
      <c r="B4" s="17"/>
      <c r="C4" s="17"/>
      <c r="D4" s="17"/>
      <c r="E4" s="17"/>
      <c r="F4" s="17"/>
      <c r="G4" s="17"/>
    </row>
    <row r="6" spans="1:10" ht="23.25">
      <c r="A6" s="18" t="s">
        <v>106</v>
      </c>
      <c r="C6" s="18" t="s">
        <v>73</v>
      </c>
      <c r="E6" s="18" t="s">
        <v>169</v>
      </c>
      <c r="G6" s="18" t="s">
        <v>13</v>
      </c>
      <c r="J6" s="3"/>
    </row>
    <row r="7" spans="1:10" ht="18.75">
      <c r="A7" s="2" t="s">
        <v>179</v>
      </c>
      <c r="C7" s="4">
        <f>'سرمایه‌گذاری در سهام'!I79</f>
        <v>447601336222</v>
      </c>
      <c r="E7" s="9">
        <v>0.9533074016327433</v>
      </c>
      <c r="F7" s="12"/>
      <c r="G7" s="9">
        <v>8.2818745572633967E-2</v>
      </c>
      <c r="I7" s="11"/>
      <c r="J7" s="11"/>
    </row>
    <row r="8" spans="1:10" ht="18.75">
      <c r="A8" s="2" t="s">
        <v>180</v>
      </c>
      <c r="C8" s="4">
        <v>0</v>
      </c>
      <c r="E8" s="9">
        <v>0</v>
      </c>
      <c r="F8" s="12"/>
      <c r="G8" s="9">
        <v>0</v>
      </c>
      <c r="I8" s="11"/>
      <c r="J8" s="11"/>
    </row>
    <row r="9" spans="1:10" ht="18.75">
      <c r="A9" s="2" t="s">
        <v>181</v>
      </c>
      <c r="C9" s="4">
        <v>-285088</v>
      </c>
      <c r="E9" s="9">
        <v>-6.0718429218870927E-7</v>
      </c>
      <c r="F9" s="12"/>
      <c r="G9" s="9">
        <v>-5.2749240511875372E-8</v>
      </c>
      <c r="I9" s="11"/>
      <c r="J9" s="11"/>
    </row>
    <row r="10" spans="1:10" ht="19.5" thickBot="1">
      <c r="E10" s="10">
        <f>SUM(E7:E9)</f>
        <v>0.95330679444845112</v>
      </c>
      <c r="G10" s="10">
        <f>SUM(G7:G9)</f>
        <v>8.281869282339345E-2</v>
      </c>
      <c r="J10" s="7"/>
    </row>
    <row r="11" spans="1:10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9"/>
  <sheetViews>
    <sheetView rightToLeft="1" view="pageBreakPreview" zoomScale="120" zoomScaleNormal="100" zoomScaleSheetLayoutView="120" workbookViewId="0">
      <selection activeCell="M12" sqref="M12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1" ht="30">
      <c r="A6" s="15" t="s">
        <v>68</v>
      </c>
      <c r="B6" s="5"/>
      <c r="C6" s="16" t="s">
        <v>69</v>
      </c>
      <c r="D6" s="16" t="s">
        <v>69</v>
      </c>
      <c r="E6" s="16" t="s">
        <v>69</v>
      </c>
      <c r="F6" s="16" t="s">
        <v>69</v>
      </c>
      <c r="G6" s="16" t="s">
        <v>69</v>
      </c>
      <c r="H6" s="16" t="s">
        <v>69</v>
      </c>
      <c r="I6" s="16" t="s">
        <v>69</v>
      </c>
      <c r="J6" s="5"/>
      <c r="K6" s="16" t="s">
        <v>4</v>
      </c>
      <c r="L6" s="5"/>
      <c r="M6" s="16" t="s">
        <v>5</v>
      </c>
      <c r="N6" s="16" t="s">
        <v>5</v>
      </c>
      <c r="O6" s="16" t="s">
        <v>5</v>
      </c>
      <c r="P6" s="5"/>
      <c r="Q6" s="16" t="s">
        <v>6</v>
      </c>
      <c r="R6" s="16" t="s">
        <v>6</v>
      </c>
      <c r="S6" s="16" t="s">
        <v>6</v>
      </c>
    </row>
    <row r="7" spans="1:21" ht="30">
      <c r="A7" s="16" t="s">
        <v>68</v>
      </c>
      <c r="B7" s="5"/>
      <c r="C7" s="16" t="s">
        <v>70</v>
      </c>
      <c r="D7" s="5"/>
      <c r="E7" s="16" t="s">
        <v>71</v>
      </c>
      <c r="F7" s="5"/>
      <c r="G7" s="16" t="s">
        <v>72</v>
      </c>
      <c r="H7" s="5"/>
      <c r="I7" s="16" t="s">
        <v>66</v>
      </c>
      <c r="J7" s="5"/>
      <c r="K7" s="16" t="s">
        <v>73</v>
      </c>
      <c r="L7" s="5"/>
      <c r="M7" s="16" t="s">
        <v>74</v>
      </c>
      <c r="N7" s="5"/>
      <c r="O7" s="16" t="s">
        <v>75</v>
      </c>
      <c r="P7" s="5"/>
      <c r="Q7" s="16" t="s">
        <v>73</v>
      </c>
      <c r="R7" s="5"/>
      <c r="S7" s="16" t="s">
        <v>67</v>
      </c>
    </row>
    <row r="8" spans="1:21" ht="18.75">
      <c r="A8" s="2" t="s">
        <v>76</v>
      </c>
      <c r="C8" s="5" t="s">
        <v>77</v>
      </c>
      <c r="D8" s="5"/>
      <c r="E8" s="12" t="s">
        <v>78</v>
      </c>
      <c r="F8" s="12"/>
      <c r="G8" s="12" t="s">
        <v>79</v>
      </c>
      <c r="H8" s="12"/>
      <c r="I8" s="13">
        <v>0</v>
      </c>
      <c r="K8" s="4">
        <v>85016276</v>
      </c>
      <c r="L8" s="4"/>
      <c r="M8" s="4">
        <v>48302174139</v>
      </c>
      <c r="N8" s="4"/>
      <c r="O8" s="4">
        <v>48380250000</v>
      </c>
      <c r="P8" s="4"/>
      <c r="Q8" s="4">
        <v>6940415</v>
      </c>
      <c r="S8" s="9">
        <v>1.2841705721995577E-6</v>
      </c>
      <c r="U8" s="11"/>
    </row>
    <row r="9" spans="1:21" ht="18.75">
      <c r="A9" s="2" t="s">
        <v>80</v>
      </c>
      <c r="C9" s="5" t="s">
        <v>81</v>
      </c>
      <c r="D9" s="5"/>
      <c r="E9" s="12" t="s">
        <v>78</v>
      </c>
      <c r="F9" s="12"/>
      <c r="G9" s="12" t="s">
        <v>82</v>
      </c>
      <c r="H9" s="12"/>
      <c r="I9" s="13">
        <v>10</v>
      </c>
      <c r="K9" s="4">
        <v>412514</v>
      </c>
      <c r="L9" s="4"/>
      <c r="M9" s="4">
        <v>15000</v>
      </c>
      <c r="N9" s="4"/>
      <c r="O9" s="4">
        <v>420000</v>
      </c>
      <c r="P9" s="4"/>
      <c r="Q9" s="4">
        <v>7514</v>
      </c>
      <c r="S9" s="9">
        <v>1.3902998134128114E-9</v>
      </c>
      <c r="U9" s="11"/>
    </row>
    <row r="10" spans="1:21" ht="18.75">
      <c r="A10" s="2" t="s">
        <v>83</v>
      </c>
      <c r="C10" s="5" t="s">
        <v>84</v>
      </c>
      <c r="D10" s="5"/>
      <c r="E10" s="12" t="s">
        <v>78</v>
      </c>
      <c r="F10" s="12"/>
      <c r="G10" s="12" t="s">
        <v>85</v>
      </c>
      <c r="H10" s="12"/>
      <c r="I10" s="13">
        <v>10</v>
      </c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9">
        <v>4.0691340825891064E-8</v>
      </c>
      <c r="U10" s="11"/>
    </row>
    <row r="11" spans="1:21" ht="18.75">
      <c r="A11" s="2" t="s">
        <v>86</v>
      </c>
      <c r="C11" s="5" t="s">
        <v>87</v>
      </c>
      <c r="D11" s="5"/>
      <c r="E11" s="12" t="s">
        <v>78</v>
      </c>
      <c r="F11" s="12"/>
      <c r="G11" s="12" t="s">
        <v>85</v>
      </c>
      <c r="H11" s="12"/>
      <c r="I11" s="13">
        <v>10</v>
      </c>
      <c r="K11" s="4">
        <v>21940001</v>
      </c>
      <c r="L11" s="4"/>
      <c r="M11" s="4">
        <v>176877</v>
      </c>
      <c r="N11" s="4"/>
      <c r="O11" s="4">
        <v>420000</v>
      </c>
      <c r="P11" s="4"/>
      <c r="Q11" s="4">
        <v>21696878</v>
      </c>
      <c r="S11" s="9">
        <v>4.0145282718978617E-6</v>
      </c>
      <c r="U11" s="11"/>
    </row>
    <row r="12" spans="1:21" ht="18.75">
      <c r="A12" s="2" t="s">
        <v>88</v>
      </c>
      <c r="C12" s="5" t="s">
        <v>89</v>
      </c>
      <c r="D12" s="5"/>
      <c r="E12" s="12" t="s">
        <v>78</v>
      </c>
      <c r="F12" s="12"/>
      <c r="G12" s="12" t="s">
        <v>90</v>
      </c>
      <c r="H12" s="12"/>
      <c r="I12" s="13">
        <v>0</v>
      </c>
      <c r="K12" s="4">
        <v>10972932566</v>
      </c>
      <c r="L12" s="4"/>
      <c r="M12" s="4">
        <v>166588204525</v>
      </c>
      <c r="N12" s="4"/>
      <c r="O12" s="4">
        <v>177524445994</v>
      </c>
      <c r="P12" s="4"/>
      <c r="Q12" s="4">
        <v>36691097</v>
      </c>
      <c r="S12" s="9">
        <v>6.7888774704566627E-6</v>
      </c>
      <c r="U12" s="11"/>
    </row>
    <row r="13" spans="1:21" ht="18.75">
      <c r="A13" s="2" t="s">
        <v>88</v>
      </c>
      <c r="C13" s="5" t="s">
        <v>91</v>
      </c>
      <c r="D13" s="5"/>
      <c r="E13" s="12" t="s">
        <v>92</v>
      </c>
      <c r="F13" s="12"/>
      <c r="G13" s="12" t="s">
        <v>93</v>
      </c>
      <c r="H13" s="12"/>
      <c r="I13" s="13">
        <v>0</v>
      </c>
      <c r="K13" s="4">
        <v>496000</v>
      </c>
      <c r="L13" s="4"/>
      <c r="M13" s="4">
        <v>0</v>
      </c>
      <c r="N13" s="4"/>
      <c r="O13" s="4">
        <v>0</v>
      </c>
      <c r="P13" s="4"/>
      <c r="Q13" s="4">
        <v>496000</v>
      </c>
      <c r="S13" s="9">
        <v>9.1773849807393453E-8</v>
      </c>
      <c r="U13" s="11"/>
    </row>
    <row r="14" spans="1:21" ht="18.75">
      <c r="A14" s="2" t="s">
        <v>94</v>
      </c>
      <c r="C14" s="5" t="s">
        <v>95</v>
      </c>
      <c r="D14" s="5"/>
      <c r="E14" s="12" t="s">
        <v>78</v>
      </c>
      <c r="F14" s="12"/>
      <c r="G14" s="12" t="s">
        <v>96</v>
      </c>
      <c r="H14" s="12"/>
      <c r="I14" s="13">
        <v>0</v>
      </c>
      <c r="K14" s="4">
        <v>108680569</v>
      </c>
      <c r="L14" s="4"/>
      <c r="M14" s="4">
        <v>889812</v>
      </c>
      <c r="N14" s="4"/>
      <c r="O14" s="4">
        <v>420000</v>
      </c>
      <c r="P14" s="4"/>
      <c r="Q14" s="4">
        <v>109150381</v>
      </c>
      <c r="S14" s="9">
        <v>2.0195868290955187E-5</v>
      </c>
      <c r="U14" s="11"/>
    </row>
    <row r="15" spans="1:21" ht="18.75">
      <c r="A15" s="2" t="s">
        <v>97</v>
      </c>
      <c r="C15" s="5" t="s">
        <v>98</v>
      </c>
      <c r="D15" s="5"/>
      <c r="E15" s="12" t="s">
        <v>92</v>
      </c>
      <c r="F15" s="12"/>
      <c r="G15" s="12" t="s">
        <v>99</v>
      </c>
      <c r="H15" s="12"/>
      <c r="I15" s="13">
        <v>0</v>
      </c>
      <c r="K15" s="4">
        <v>300887845</v>
      </c>
      <c r="L15" s="4"/>
      <c r="M15" s="4">
        <v>0</v>
      </c>
      <c r="N15" s="4"/>
      <c r="O15" s="4">
        <v>300000300</v>
      </c>
      <c r="P15" s="4"/>
      <c r="Q15" s="4">
        <v>887545</v>
      </c>
      <c r="S15" s="9">
        <v>1.6422060791794964E-7</v>
      </c>
      <c r="U15" s="11"/>
    </row>
    <row r="16" spans="1:21" ht="18.75">
      <c r="A16" s="2" t="s">
        <v>97</v>
      </c>
      <c r="C16" s="5" t="s">
        <v>100</v>
      </c>
      <c r="D16" s="5"/>
      <c r="E16" s="12" t="s">
        <v>78</v>
      </c>
      <c r="F16" s="12"/>
      <c r="G16" s="12" t="s">
        <v>101</v>
      </c>
      <c r="H16" s="12"/>
      <c r="I16" s="13">
        <v>0</v>
      </c>
      <c r="K16" s="4">
        <v>4443623404</v>
      </c>
      <c r="L16" s="4"/>
      <c r="M16" s="4">
        <v>118243996610</v>
      </c>
      <c r="N16" s="4"/>
      <c r="O16" s="4">
        <v>119592843090</v>
      </c>
      <c r="P16" s="4"/>
      <c r="Q16" s="4">
        <v>3094776924</v>
      </c>
      <c r="S16" s="9">
        <v>5.7262014639226433E-4</v>
      </c>
      <c r="U16" s="11"/>
    </row>
    <row r="17" spans="3:19" ht="19.5" thickBot="1">
      <c r="C17" s="5"/>
      <c r="D17" s="5"/>
      <c r="E17" s="5"/>
      <c r="F17" s="5"/>
      <c r="G17" s="5"/>
      <c r="H17" s="5"/>
      <c r="I17" s="5"/>
      <c r="K17" s="6">
        <f>SUM(K8:K16)</f>
        <v>15934209095</v>
      </c>
      <c r="L17" s="4"/>
      <c r="M17" s="6">
        <f>SUM(M8:M16)</f>
        <v>333135456963</v>
      </c>
      <c r="N17" s="4"/>
      <c r="O17" s="6">
        <f>SUM(O8:O16)</f>
        <v>345798799384</v>
      </c>
      <c r="P17" s="4"/>
      <c r="Q17" s="6">
        <f>SUM(Q8:Q16)</f>
        <v>3270866674</v>
      </c>
      <c r="S17" s="10">
        <f>SUM(S8:S16)</f>
        <v>6.0520166709613829E-4</v>
      </c>
    </row>
    <row r="18" spans="3:19" ht="19.5" thickTop="1">
      <c r="K18" s="4"/>
      <c r="L18" s="4"/>
      <c r="M18" s="4"/>
      <c r="N18" s="4"/>
      <c r="O18" s="4"/>
      <c r="P18" s="4"/>
      <c r="Q18" s="4"/>
    </row>
    <row r="19" spans="3:19">
      <c r="K19" s="7"/>
      <c r="L19" s="7"/>
      <c r="M19" s="7"/>
      <c r="N19" s="7"/>
      <c r="O19" s="7"/>
      <c r="P19" s="7"/>
      <c r="Q19" s="7"/>
    </row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8"/>
  <sheetViews>
    <sheetView rightToLeft="1" view="pageBreakPreview" zoomScale="140" zoomScaleNormal="100" zoomScaleSheetLayoutView="140" workbookViewId="0">
      <selection activeCell="H13" sqref="H13"/>
    </sheetView>
  </sheetViews>
  <sheetFormatPr defaultRowHeight="15"/>
  <cols>
    <col min="1" max="1" width="27.710937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6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23.2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6" spans="1:18" ht="30">
      <c r="A6" s="16" t="s">
        <v>103</v>
      </c>
      <c r="B6" s="16" t="s">
        <v>103</v>
      </c>
      <c r="C6" s="16" t="s">
        <v>103</v>
      </c>
      <c r="D6" s="16" t="s">
        <v>103</v>
      </c>
      <c r="E6" s="16" t="s">
        <v>103</v>
      </c>
      <c r="F6" s="16" t="s">
        <v>103</v>
      </c>
      <c r="G6" s="5"/>
      <c r="H6" s="16" t="s">
        <v>104</v>
      </c>
      <c r="I6" s="16" t="s">
        <v>104</v>
      </c>
      <c r="J6" s="16" t="s">
        <v>104</v>
      </c>
      <c r="K6" s="16" t="s">
        <v>104</v>
      </c>
      <c r="L6" s="16" t="s">
        <v>104</v>
      </c>
      <c r="M6" s="5"/>
      <c r="N6" s="16" t="s">
        <v>105</v>
      </c>
      <c r="O6" s="16" t="s">
        <v>105</v>
      </c>
      <c r="P6" s="16" t="s">
        <v>105</v>
      </c>
      <c r="Q6" s="16" t="s">
        <v>105</v>
      </c>
      <c r="R6" s="16" t="s">
        <v>105</v>
      </c>
    </row>
    <row r="7" spans="1:18" ht="30">
      <c r="A7" s="16" t="s">
        <v>106</v>
      </c>
      <c r="B7" s="5"/>
      <c r="C7" s="16" t="s">
        <v>107</v>
      </c>
      <c r="D7" s="5"/>
      <c r="E7" s="5"/>
      <c r="F7" s="16" t="s">
        <v>66</v>
      </c>
      <c r="G7" s="5"/>
      <c r="H7" s="16" t="s">
        <v>108</v>
      </c>
      <c r="I7" s="5"/>
      <c r="J7" s="16" t="s">
        <v>109</v>
      </c>
      <c r="K7" s="5"/>
      <c r="L7" s="16" t="s">
        <v>110</v>
      </c>
      <c r="M7" s="5"/>
      <c r="N7" s="16" t="s">
        <v>108</v>
      </c>
      <c r="O7" s="5"/>
      <c r="P7" s="16" t="s">
        <v>109</v>
      </c>
      <c r="Q7" s="5"/>
      <c r="R7" s="16" t="s">
        <v>110</v>
      </c>
    </row>
    <row r="8" spans="1:18" ht="18.75">
      <c r="A8" s="2" t="s">
        <v>76</v>
      </c>
      <c r="C8" s="13">
        <v>30</v>
      </c>
      <c r="D8" s="12"/>
      <c r="E8" s="12"/>
      <c r="F8" s="13">
        <v>0</v>
      </c>
      <c r="H8" s="4">
        <v>56579</v>
      </c>
      <c r="I8" s="4"/>
      <c r="J8" s="4">
        <v>0</v>
      </c>
      <c r="K8" s="4"/>
      <c r="L8" s="4">
        <f>H8-J8</f>
        <v>56579</v>
      </c>
      <c r="M8" s="4"/>
      <c r="N8" s="4">
        <v>5722486</v>
      </c>
      <c r="O8" s="4"/>
      <c r="P8" s="4">
        <v>0</v>
      </c>
      <c r="Q8" s="4"/>
      <c r="R8" s="4">
        <f>N8-P8</f>
        <v>5722486</v>
      </c>
    </row>
    <row r="9" spans="1:18" ht="18.75">
      <c r="A9" s="2" t="s">
        <v>80</v>
      </c>
      <c r="C9" s="13">
        <v>29</v>
      </c>
      <c r="D9" s="12"/>
      <c r="E9" s="12"/>
      <c r="F9" s="13">
        <v>10</v>
      </c>
      <c r="H9" s="4">
        <v>1281</v>
      </c>
      <c r="I9" s="4"/>
      <c r="J9" s="4">
        <v>10</v>
      </c>
      <c r="K9" s="4"/>
      <c r="L9" s="4">
        <f t="shared" ref="L9:L16" si="0">H9-J9</f>
        <v>1271</v>
      </c>
      <c r="M9" s="4"/>
      <c r="N9" s="4">
        <v>17414</v>
      </c>
      <c r="O9" s="4"/>
      <c r="P9" s="4">
        <v>12</v>
      </c>
      <c r="Q9" s="4"/>
      <c r="R9" s="4">
        <f t="shared" ref="R9:R16" si="1">N9-P9</f>
        <v>17402</v>
      </c>
    </row>
    <row r="10" spans="1:18" ht="18.75">
      <c r="A10" s="2" t="s">
        <v>83</v>
      </c>
      <c r="C10" s="13">
        <v>23</v>
      </c>
      <c r="D10" s="12"/>
      <c r="E10" s="12"/>
      <c r="F10" s="13">
        <v>10</v>
      </c>
      <c r="H10" s="4">
        <v>1800</v>
      </c>
      <c r="I10" s="4"/>
      <c r="J10" s="4">
        <v>11</v>
      </c>
      <c r="K10" s="4"/>
      <c r="L10" s="4">
        <f t="shared" si="0"/>
        <v>1789</v>
      </c>
      <c r="M10" s="4"/>
      <c r="N10" s="4">
        <v>12840</v>
      </c>
      <c r="O10" s="4"/>
      <c r="P10" s="4">
        <v>209</v>
      </c>
      <c r="Q10" s="4"/>
      <c r="R10" s="4">
        <f t="shared" si="1"/>
        <v>12631</v>
      </c>
    </row>
    <row r="11" spans="1:18" ht="18.75">
      <c r="A11" s="2" t="s">
        <v>86</v>
      </c>
      <c r="C11" s="13">
        <v>30</v>
      </c>
      <c r="D11" s="12"/>
      <c r="E11" s="12"/>
      <c r="F11" s="13">
        <v>10</v>
      </c>
      <c r="H11" s="4">
        <v>176546</v>
      </c>
      <c r="I11" s="4"/>
      <c r="J11" s="4">
        <v>0</v>
      </c>
      <c r="K11" s="4"/>
      <c r="L11" s="4">
        <f t="shared" si="0"/>
        <v>176546</v>
      </c>
      <c r="M11" s="4"/>
      <c r="N11" s="4">
        <v>952787</v>
      </c>
      <c r="O11" s="4"/>
      <c r="P11" s="4">
        <v>0</v>
      </c>
      <c r="Q11" s="4"/>
      <c r="R11" s="4">
        <f t="shared" si="1"/>
        <v>952787</v>
      </c>
    </row>
    <row r="12" spans="1:18" ht="18.75">
      <c r="A12" s="2" t="s">
        <v>88</v>
      </c>
      <c r="C12" s="13">
        <v>30</v>
      </c>
      <c r="D12" s="12"/>
      <c r="E12" s="12"/>
      <c r="F12" s="13">
        <v>0</v>
      </c>
      <c r="H12" s="4">
        <v>-1411106</v>
      </c>
      <c r="I12" s="4"/>
      <c r="J12" s="4">
        <v>0</v>
      </c>
      <c r="K12" s="4"/>
      <c r="L12" s="4">
        <f t="shared" si="0"/>
        <v>-1411106</v>
      </c>
      <c r="M12" s="4"/>
      <c r="N12" s="4">
        <v>38956671</v>
      </c>
      <c r="O12" s="4"/>
      <c r="P12" s="4">
        <v>0</v>
      </c>
      <c r="Q12" s="4"/>
      <c r="R12" s="4">
        <f t="shared" si="1"/>
        <v>38956671</v>
      </c>
    </row>
    <row r="13" spans="1:18" ht="18.75">
      <c r="A13" s="2" t="s">
        <v>94</v>
      </c>
      <c r="C13" s="13">
        <v>17</v>
      </c>
      <c r="D13" s="12"/>
      <c r="E13" s="12"/>
      <c r="F13" s="13">
        <v>0</v>
      </c>
      <c r="H13" s="4">
        <v>889812</v>
      </c>
      <c r="I13" s="4"/>
      <c r="J13" s="4">
        <v>0</v>
      </c>
      <c r="K13" s="4"/>
      <c r="L13" s="4">
        <f t="shared" si="0"/>
        <v>889812</v>
      </c>
      <c r="M13" s="4"/>
      <c r="N13" s="4">
        <v>3154599</v>
      </c>
      <c r="O13" s="4"/>
      <c r="P13" s="4">
        <v>0</v>
      </c>
      <c r="Q13" s="4"/>
      <c r="R13" s="4">
        <f t="shared" si="1"/>
        <v>3154599</v>
      </c>
    </row>
    <row r="14" spans="1:18" ht="18.75">
      <c r="A14" s="2" t="s">
        <v>94</v>
      </c>
      <c r="C14" s="13">
        <v>14</v>
      </c>
      <c r="D14" s="12"/>
      <c r="E14" s="12"/>
      <c r="F14" s="13">
        <v>10</v>
      </c>
      <c r="H14" s="4">
        <v>0</v>
      </c>
      <c r="I14" s="4"/>
      <c r="J14" s="4">
        <v>0</v>
      </c>
      <c r="K14" s="4"/>
      <c r="L14" s="4">
        <f t="shared" si="0"/>
        <v>0</v>
      </c>
      <c r="M14" s="4"/>
      <c r="N14" s="4">
        <v>106034907</v>
      </c>
      <c r="O14" s="4"/>
      <c r="P14" s="4">
        <v>0</v>
      </c>
      <c r="Q14" s="4"/>
      <c r="R14" s="4">
        <f t="shared" si="1"/>
        <v>106034907</v>
      </c>
    </row>
    <row r="15" spans="1:18" ht="18.75">
      <c r="A15" s="2" t="s">
        <v>112</v>
      </c>
      <c r="C15" s="13">
        <v>9</v>
      </c>
      <c r="D15" s="12"/>
      <c r="E15" s="12"/>
      <c r="F15" s="13">
        <v>10</v>
      </c>
      <c r="H15" s="4">
        <v>0</v>
      </c>
      <c r="I15" s="4"/>
      <c r="J15" s="4">
        <v>0</v>
      </c>
      <c r="K15" s="4"/>
      <c r="L15" s="4">
        <f t="shared" si="0"/>
        <v>0</v>
      </c>
      <c r="M15" s="4"/>
      <c r="N15" s="4">
        <v>12584031</v>
      </c>
      <c r="O15" s="4"/>
      <c r="P15" s="4">
        <v>0</v>
      </c>
      <c r="Q15" s="4"/>
      <c r="R15" s="4">
        <f t="shared" si="1"/>
        <v>12584031</v>
      </c>
    </row>
    <row r="16" spans="1:18" ht="18.75">
      <c r="A16" s="2" t="s">
        <v>97</v>
      </c>
      <c r="C16" s="13">
        <v>30</v>
      </c>
      <c r="D16" s="12"/>
      <c r="E16" s="12"/>
      <c r="F16" s="13">
        <v>0</v>
      </c>
      <c r="H16" s="4">
        <v>0</v>
      </c>
      <c r="I16" s="4"/>
      <c r="J16" s="4">
        <v>0</v>
      </c>
      <c r="K16" s="4"/>
      <c r="L16" s="4">
        <f t="shared" si="0"/>
        <v>0</v>
      </c>
      <c r="M16" s="4"/>
      <c r="N16" s="4">
        <v>2501854142</v>
      </c>
      <c r="O16" s="4"/>
      <c r="P16" s="4">
        <v>0</v>
      </c>
      <c r="Q16" s="4"/>
      <c r="R16" s="4">
        <f t="shared" si="1"/>
        <v>2501854142</v>
      </c>
    </row>
    <row r="17" spans="8:18" ht="19.5" thickBot="1">
      <c r="H17" s="6">
        <f>SUM(H8:H16)</f>
        <v>-285088</v>
      </c>
      <c r="I17" s="4"/>
      <c r="J17" s="6">
        <f>SUM(J8:J16)</f>
        <v>21</v>
      </c>
      <c r="K17" s="4"/>
      <c r="L17" s="6">
        <f>SUM(L8:L16)</f>
        <v>-285109</v>
      </c>
      <c r="M17" s="4"/>
      <c r="N17" s="6">
        <f>SUM(N8:N16)</f>
        <v>2669289877</v>
      </c>
      <c r="O17" s="4"/>
      <c r="P17" s="6">
        <f>SUM(P8:P16)</f>
        <v>221</v>
      </c>
      <c r="Q17" s="4"/>
      <c r="R17" s="6">
        <f>SUM(R8:R16)</f>
        <v>2669289656</v>
      </c>
    </row>
    <row r="18" spans="8:18" ht="15.75" thickTop="1">
      <c r="H18" s="14"/>
      <c r="N18" s="3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3"/>
  <sheetViews>
    <sheetView rightToLeft="1" view="pageBreakPreview" zoomScale="90" zoomScaleNormal="100" zoomScaleSheetLayoutView="90" workbookViewId="0">
      <selection activeCell="O28" sqref="O28"/>
    </sheetView>
  </sheetViews>
  <sheetFormatPr defaultRowHeight="15"/>
  <cols>
    <col min="1" max="1" width="29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3.2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3.25">
      <c r="A6" s="17" t="s">
        <v>3</v>
      </c>
      <c r="C6" s="18" t="s">
        <v>113</v>
      </c>
      <c r="D6" s="18" t="s">
        <v>113</v>
      </c>
      <c r="E6" s="18" t="s">
        <v>113</v>
      </c>
      <c r="F6" s="18" t="s">
        <v>113</v>
      </c>
      <c r="G6" s="18" t="s">
        <v>113</v>
      </c>
      <c r="I6" s="18" t="s">
        <v>104</v>
      </c>
      <c r="J6" s="18" t="s">
        <v>104</v>
      </c>
      <c r="K6" s="18" t="s">
        <v>104</v>
      </c>
      <c r="L6" s="18" t="s">
        <v>104</v>
      </c>
      <c r="M6" s="18" t="s">
        <v>104</v>
      </c>
      <c r="O6" s="18" t="s">
        <v>105</v>
      </c>
      <c r="P6" s="18" t="s">
        <v>105</v>
      </c>
      <c r="Q6" s="18" t="s">
        <v>105</v>
      </c>
      <c r="R6" s="18" t="s">
        <v>105</v>
      </c>
      <c r="S6" s="18" t="s">
        <v>105</v>
      </c>
    </row>
    <row r="7" spans="1:19" ht="23.25">
      <c r="A7" s="18" t="s">
        <v>3</v>
      </c>
      <c r="C7" s="18" t="s">
        <v>114</v>
      </c>
      <c r="E7" s="18" t="s">
        <v>115</v>
      </c>
      <c r="G7" s="18" t="s">
        <v>116</v>
      </c>
      <c r="I7" s="18" t="s">
        <v>117</v>
      </c>
      <c r="K7" s="18" t="s">
        <v>109</v>
      </c>
      <c r="M7" s="18" t="s">
        <v>118</v>
      </c>
      <c r="O7" s="18" t="s">
        <v>117</v>
      </c>
      <c r="Q7" s="18" t="s">
        <v>109</v>
      </c>
      <c r="S7" s="18" t="s">
        <v>118</v>
      </c>
    </row>
    <row r="8" spans="1:19" ht="18.75">
      <c r="A8" s="2" t="s">
        <v>119</v>
      </c>
      <c r="C8" s="12" t="s">
        <v>120</v>
      </c>
      <c r="E8" s="4">
        <v>2500000</v>
      </c>
      <c r="F8" s="4"/>
      <c r="G8" s="4">
        <v>4500</v>
      </c>
      <c r="H8" s="4"/>
      <c r="I8" s="4">
        <v>0</v>
      </c>
      <c r="J8" s="4"/>
      <c r="K8" s="4">
        <v>0</v>
      </c>
      <c r="L8" s="4"/>
      <c r="M8" s="4">
        <f>I8-K8</f>
        <v>0</v>
      </c>
      <c r="N8" s="4"/>
      <c r="O8" s="4">
        <v>11250000000</v>
      </c>
      <c r="P8" s="4"/>
      <c r="Q8" s="4">
        <v>0</v>
      </c>
      <c r="R8" s="4"/>
      <c r="S8" s="4">
        <f>O8-Q8</f>
        <v>11250000000</v>
      </c>
    </row>
    <row r="9" spans="1:19" ht="18.75">
      <c r="A9" s="2" t="s">
        <v>57</v>
      </c>
      <c r="C9" s="12" t="s">
        <v>121</v>
      </c>
      <c r="E9" s="4">
        <v>6000000</v>
      </c>
      <c r="F9" s="4"/>
      <c r="G9" s="4">
        <v>79</v>
      </c>
      <c r="H9" s="4"/>
      <c r="I9" s="4">
        <v>0</v>
      </c>
      <c r="J9" s="4"/>
      <c r="K9" s="4">
        <v>0</v>
      </c>
      <c r="L9" s="4"/>
      <c r="M9" s="4">
        <f t="shared" ref="M9:M40" si="0">I9-K9</f>
        <v>0</v>
      </c>
      <c r="N9" s="4"/>
      <c r="O9" s="4">
        <v>474000000</v>
      </c>
      <c r="P9" s="4"/>
      <c r="Q9" s="4">
        <v>0</v>
      </c>
      <c r="R9" s="4"/>
      <c r="S9" s="4">
        <f t="shared" ref="S9:S39" si="1">O9-Q9</f>
        <v>474000000</v>
      </c>
    </row>
    <row r="10" spans="1:19" ht="18.75">
      <c r="A10" s="2" t="s">
        <v>31</v>
      </c>
      <c r="C10" s="12" t="s">
        <v>122</v>
      </c>
      <c r="E10" s="4">
        <v>5818182</v>
      </c>
      <c r="F10" s="4"/>
      <c r="G10" s="4">
        <v>260</v>
      </c>
      <c r="H10" s="4"/>
      <c r="I10" s="4">
        <v>0</v>
      </c>
      <c r="J10" s="4"/>
      <c r="K10" s="4">
        <v>0</v>
      </c>
      <c r="L10" s="4"/>
      <c r="M10" s="4">
        <f t="shared" si="0"/>
        <v>0</v>
      </c>
      <c r="N10" s="4"/>
      <c r="O10" s="4">
        <v>1512727320</v>
      </c>
      <c r="P10" s="4"/>
      <c r="Q10" s="4">
        <v>0</v>
      </c>
      <c r="R10" s="4"/>
      <c r="S10" s="4">
        <f t="shared" si="1"/>
        <v>1512727320</v>
      </c>
    </row>
    <row r="11" spans="1:19" ht="18.75">
      <c r="A11" s="2" t="s">
        <v>16</v>
      </c>
      <c r="C11" s="12" t="s">
        <v>123</v>
      </c>
      <c r="E11" s="4">
        <v>53500000</v>
      </c>
      <c r="F11" s="4"/>
      <c r="G11" s="4">
        <v>63</v>
      </c>
      <c r="H11" s="4"/>
      <c r="I11" s="4">
        <v>0</v>
      </c>
      <c r="J11" s="4"/>
      <c r="K11" s="4">
        <v>0</v>
      </c>
      <c r="L11" s="4"/>
      <c r="M11" s="4">
        <f t="shared" si="0"/>
        <v>0</v>
      </c>
      <c r="N11" s="4"/>
      <c r="O11" s="4">
        <v>3370500000</v>
      </c>
      <c r="P11" s="4"/>
      <c r="Q11" s="4">
        <v>0</v>
      </c>
      <c r="R11" s="4"/>
      <c r="S11" s="4">
        <f t="shared" si="1"/>
        <v>3370500000</v>
      </c>
    </row>
    <row r="12" spans="1:19" ht="18.75">
      <c r="A12" s="2" t="s">
        <v>52</v>
      </c>
      <c r="C12" s="12" t="s">
        <v>124</v>
      </c>
      <c r="E12" s="4">
        <v>2490764</v>
      </c>
      <c r="F12" s="4"/>
      <c r="G12" s="4">
        <v>350</v>
      </c>
      <c r="H12" s="4"/>
      <c r="I12" s="4">
        <v>0</v>
      </c>
      <c r="J12" s="4"/>
      <c r="K12" s="4">
        <v>0</v>
      </c>
      <c r="L12" s="4"/>
      <c r="M12" s="4">
        <f t="shared" si="0"/>
        <v>0</v>
      </c>
      <c r="N12" s="4"/>
      <c r="O12" s="4">
        <v>871767400</v>
      </c>
      <c r="P12" s="4"/>
      <c r="Q12" s="4">
        <v>64677734</v>
      </c>
      <c r="R12" s="4"/>
      <c r="S12" s="4">
        <f t="shared" si="1"/>
        <v>807089666</v>
      </c>
    </row>
    <row r="13" spans="1:19" ht="18.75">
      <c r="A13" s="2" t="s">
        <v>43</v>
      </c>
      <c r="C13" s="12" t="s">
        <v>123</v>
      </c>
      <c r="E13" s="4">
        <v>10233871</v>
      </c>
      <c r="F13" s="4"/>
      <c r="G13" s="4">
        <v>2400</v>
      </c>
      <c r="H13" s="4"/>
      <c r="I13" s="4">
        <v>0</v>
      </c>
      <c r="J13" s="4"/>
      <c r="K13" s="4">
        <v>0</v>
      </c>
      <c r="L13" s="4"/>
      <c r="M13" s="4">
        <f t="shared" si="0"/>
        <v>0</v>
      </c>
      <c r="N13" s="4"/>
      <c r="O13" s="4">
        <v>24561290400</v>
      </c>
      <c r="P13" s="4"/>
      <c r="Q13" s="4">
        <v>0</v>
      </c>
      <c r="R13" s="4"/>
      <c r="S13" s="4">
        <f t="shared" si="1"/>
        <v>24561290400</v>
      </c>
    </row>
    <row r="14" spans="1:19" ht="18.75">
      <c r="A14" s="2" t="s">
        <v>59</v>
      </c>
      <c r="C14" s="12" t="s">
        <v>123</v>
      </c>
      <c r="E14" s="4">
        <v>16000000</v>
      </c>
      <c r="F14" s="4"/>
      <c r="G14" s="4">
        <v>700</v>
      </c>
      <c r="H14" s="4"/>
      <c r="I14" s="4">
        <v>0</v>
      </c>
      <c r="J14" s="4"/>
      <c r="K14" s="4">
        <v>0</v>
      </c>
      <c r="L14" s="4"/>
      <c r="M14" s="4">
        <f t="shared" si="0"/>
        <v>0</v>
      </c>
      <c r="N14" s="4"/>
      <c r="O14" s="4">
        <v>11200000000</v>
      </c>
      <c r="P14" s="4"/>
      <c r="Q14" s="4">
        <v>0</v>
      </c>
      <c r="R14" s="4"/>
      <c r="S14" s="4">
        <f t="shared" si="1"/>
        <v>11200000000</v>
      </c>
    </row>
    <row r="15" spans="1:19" ht="18.75">
      <c r="A15" s="2" t="s">
        <v>53</v>
      </c>
      <c r="C15" s="12" t="s">
        <v>125</v>
      </c>
      <c r="E15" s="4">
        <v>85000000</v>
      </c>
      <c r="F15" s="4"/>
      <c r="G15" s="4">
        <v>7</v>
      </c>
      <c r="H15" s="4"/>
      <c r="I15" s="4">
        <v>0</v>
      </c>
      <c r="J15" s="4"/>
      <c r="K15" s="4">
        <v>0</v>
      </c>
      <c r="L15" s="4"/>
      <c r="M15" s="4">
        <f t="shared" si="0"/>
        <v>0</v>
      </c>
      <c r="N15" s="4"/>
      <c r="O15" s="4">
        <v>595000000</v>
      </c>
      <c r="P15" s="4"/>
      <c r="Q15" s="4">
        <v>0</v>
      </c>
      <c r="R15" s="4"/>
      <c r="S15" s="4">
        <f t="shared" si="1"/>
        <v>595000000</v>
      </c>
    </row>
    <row r="16" spans="1:19" ht="18.75">
      <c r="A16" s="2" t="s">
        <v>41</v>
      </c>
      <c r="C16" s="12" t="s">
        <v>126</v>
      </c>
      <c r="E16" s="4">
        <v>13304756</v>
      </c>
      <c r="F16" s="4"/>
      <c r="G16" s="4">
        <v>1440</v>
      </c>
      <c r="H16" s="4"/>
      <c r="I16" s="4">
        <v>0</v>
      </c>
      <c r="J16" s="4"/>
      <c r="K16" s="4">
        <v>0</v>
      </c>
      <c r="L16" s="4"/>
      <c r="M16" s="4">
        <f t="shared" si="0"/>
        <v>0</v>
      </c>
      <c r="N16" s="4"/>
      <c r="O16" s="4">
        <v>19158848640</v>
      </c>
      <c r="P16" s="4"/>
      <c r="Q16" s="4">
        <v>0</v>
      </c>
      <c r="R16" s="4"/>
      <c r="S16" s="4">
        <f t="shared" si="1"/>
        <v>19158848640</v>
      </c>
    </row>
    <row r="17" spans="1:19" ht="18.75">
      <c r="A17" s="2" t="s">
        <v>127</v>
      </c>
      <c r="C17" s="12" t="s">
        <v>128</v>
      </c>
      <c r="E17" s="4">
        <v>33968061</v>
      </c>
      <c r="F17" s="4"/>
      <c r="G17" s="4">
        <v>400</v>
      </c>
      <c r="H17" s="4"/>
      <c r="I17" s="4">
        <v>0</v>
      </c>
      <c r="J17" s="4"/>
      <c r="K17" s="4">
        <v>0</v>
      </c>
      <c r="L17" s="4"/>
      <c r="M17" s="4">
        <f t="shared" si="0"/>
        <v>0</v>
      </c>
      <c r="N17" s="4"/>
      <c r="O17" s="4">
        <v>13587224400</v>
      </c>
      <c r="P17" s="4"/>
      <c r="Q17" s="4">
        <v>138175163</v>
      </c>
      <c r="R17" s="4"/>
      <c r="S17" s="4">
        <f t="shared" si="1"/>
        <v>13449049237</v>
      </c>
    </row>
    <row r="18" spans="1:19" ht="18.75">
      <c r="A18" s="2" t="s">
        <v>36</v>
      </c>
      <c r="C18" s="12" t="s">
        <v>129</v>
      </c>
      <c r="E18" s="4">
        <v>900000</v>
      </c>
      <c r="F18" s="4"/>
      <c r="G18" s="4">
        <v>2500</v>
      </c>
      <c r="H18" s="4"/>
      <c r="I18" s="4">
        <v>0</v>
      </c>
      <c r="J18" s="4"/>
      <c r="K18" s="4">
        <v>0</v>
      </c>
      <c r="L18" s="4"/>
      <c r="M18" s="4">
        <f t="shared" si="0"/>
        <v>0</v>
      </c>
      <c r="N18" s="4"/>
      <c r="O18" s="4">
        <v>2250000000</v>
      </c>
      <c r="P18" s="4"/>
      <c r="Q18" s="4">
        <v>39367429</v>
      </c>
      <c r="R18" s="4"/>
      <c r="S18" s="4">
        <f t="shared" si="1"/>
        <v>2210632571</v>
      </c>
    </row>
    <row r="19" spans="1:19" ht="18.75">
      <c r="A19" s="2" t="s">
        <v>51</v>
      </c>
      <c r="C19" s="12" t="s">
        <v>130</v>
      </c>
      <c r="E19" s="4">
        <v>44400000</v>
      </c>
      <c r="F19" s="4"/>
      <c r="G19" s="4">
        <v>1700</v>
      </c>
      <c r="H19" s="4"/>
      <c r="I19" s="4">
        <v>0</v>
      </c>
      <c r="J19" s="4"/>
      <c r="K19" s="4">
        <v>0</v>
      </c>
      <c r="L19" s="4"/>
      <c r="M19" s="4">
        <f t="shared" si="0"/>
        <v>0</v>
      </c>
      <c r="N19" s="4"/>
      <c r="O19" s="4">
        <v>75480000000</v>
      </c>
      <c r="P19" s="4"/>
      <c r="Q19" s="4">
        <v>0</v>
      </c>
      <c r="R19" s="4"/>
      <c r="S19" s="4">
        <f t="shared" si="1"/>
        <v>75480000000</v>
      </c>
    </row>
    <row r="20" spans="1:19" ht="18.75">
      <c r="A20" s="2" t="s">
        <v>19</v>
      </c>
      <c r="C20" s="12" t="s">
        <v>131</v>
      </c>
      <c r="E20" s="4">
        <v>34263645</v>
      </c>
      <c r="F20" s="4"/>
      <c r="G20" s="4">
        <v>130</v>
      </c>
      <c r="H20" s="4"/>
      <c r="I20" s="4">
        <v>0</v>
      </c>
      <c r="J20" s="4"/>
      <c r="K20" s="4">
        <v>0</v>
      </c>
      <c r="L20" s="4"/>
      <c r="M20" s="4">
        <f t="shared" si="0"/>
        <v>0</v>
      </c>
      <c r="N20" s="4"/>
      <c r="O20" s="4">
        <v>4454273850</v>
      </c>
      <c r="P20" s="4"/>
      <c r="Q20" s="4">
        <v>0</v>
      </c>
      <c r="R20" s="4"/>
      <c r="S20" s="4">
        <f t="shared" si="1"/>
        <v>4454273850</v>
      </c>
    </row>
    <row r="21" spans="1:19" ht="18.75">
      <c r="A21" s="2" t="s">
        <v>21</v>
      </c>
      <c r="C21" s="12" t="s">
        <v>123</v>
      </c>
      <c r="E21" s="4">
        <v>31350000</v>
      </c>
      <c r="F21" s="4"/>
      <c r="G21" s="4">
        <v>1350</v>
      </c>
      <c r="H21" s="4"/>
      <c r="I21" s="4">
        <v>0</v>
      </c>
      <c r="J21" s="4"/>
      <c r="K21" s="4">
        <v>0</v>
      </c>
      <c r="L21" s="4"/>
      <c r="M21" s="4">
        <f t="shared" si="0"/>
        <v>0</v>
      </c>
      <c r="N21" s="4"/>
      <c r="O21" s="4">
        <v>42322500000</v>
      </c>
      <c r="P21" s="4"/>
      <c r="Q21" s="4">
        <v>0</v>
      </c>
      <c r="R21" s="4"/>
      <c r="S21" s="4">
        <f t="shared" si="1"/>
        <v>42322500000</v>
      </c>
    </row>
    <row r="22" spans="1:19" ht="18.75">
      <c r="A22" s="2" t="s">
        <v>132</v>
      </c>
      <c r="C22" s="12" t="s">
        <v>133</v>
      </c>
      <c r="E22" s="4">
        <v>785000</v>
      </c>
      <c r="F22" s="4"/>
      <c r="G22" s="4">
        <v>300</v>
      </c>
      <c r="H22" s="4"/>
      <c r="I22" s="4">
        <v>0</v>
      </c>
      <c r="J22" s="4"/>
      <c r="K22" s="4">
        <v>0</v>
      </c>
      <c r="L22" s="4"/>
      <c r="M22" s="4">
        <f t="shared" si="0"/>
        <v>0</v>
      </c>
      <c r="N22" s="4"/>
      <c r="O22" s="4">
        <v>235500000</v>
      </c>
      <c r="P22" s="4"/>
      <c r="Q22" s="4">
        <v>0</v>
      </c>
      <c r="R22" s="4"/>
      <c r="S22" s="4">
        <f t="shared" si="1"/>
        <v>235500000</v>
      </c>
    </row>
    <row r="23" spans="1:19" ht="18.75">
      <c r="A23" s="2" t="s">
        <v>15</v>
      </c>
      <c r="C23" s="12" t="s">
        <v>123</v>
      </c>
      <c r="E23" s="4">
        <v>34740000</v>
      </c>
      <c r="F23" s="4"/>
      <c r="G23" s="4">
        <v>64</v>
      </c>
      <c r="H23" s="4"/>
      <c r="I23" s="4">
        <v>0</v>
      </c>
      <c r="J23" s="4"/>
      <c r="K23" s="4">
        <v>0</v>
      </c>
      <c r="L23" s="4"/>
      <c r="M23" s="4">
        <f t="shared" si="0"/>
        <v>0</v>
      </c>
      <c r="N23" s="4"/>
      <c r="O23" s="4">
        <v>2223360000</v>
      </c>
      <c r="P23" s="4"/>
      <c r="Q23" s="4">
        <v>0</v>
      </c>
      <c r="R23" s="4"/>
      <c r="S23" s="4">
        <f t="shared" si="1"/>
        <v>2223360000</v>
      </c>
    </row>
    <row r="24" spans="1:19" ht="18.75">
      <c r="A24" s="2" t="s">
        <v>49</v>
      </c>
      <c r="C24" s="12" t="s">
        <v>134</v>
      </c>
      <c r="E24" s="4">
        <v>20884146</v>
      </c>
      <c r="F24" s="4"/>
      <c r="G24" s="4">
        <v>500</v>
      </c>
      <c r="H24" s="4"/>
      <c r="I24" s="4">
        <v>0</v>
      </c>
      <c r="J24" s="4"/>
      <c r="K24" s="4">
        <v>0</v>
      </c>
      <c r="L24" s="4"/>
      <c r="M24" s="4">
        <f t="shared" si="0"/>
        <v>0</v>
      </c>
      <c r="N24" s="4"/>
      <c r="O24" s="4">
        <v>10442073000</v>
      </c>
      <c r="P24" s="4"/>
      <c r="Q24" s="4">
        <v>35638474</v>
      </c>
      <c r="R24" s="4"/>
      <c r="S24" s="4">
        <f t="shared" si="1"/>
        <v>10406434526</v>
      </c>
    </row>
    <row r="25" spans="1:19" ht="18.75">
      <c r="A25" s="2" t="s">
        <v>37</v>
      </c>
      <c r="C25" s="12" t="s">
        <v>135</v>
      </c>
      <c r="E25" s="4">
        <v>26550844</v>
      </c>
      <c r="F25" s="4"/>
      <c r="G25" s="4">
        <v>2150</v>
      </c>
      <c r="H25" s="4"/>
      <c r="I25" s="4">
        <v>0</v>
      </c>
      <c r="J25" s="4"/>
      <c r="K25" s="4">
        <v>0</v>
      </c>
      <c r="L25" s="4"/>
      <c r="M25" s="4">
        <f t="shared" si="0"/>
        <v>0</v>
      </c>
      <c r="N25" s="4"/>
      <c r="O25" s="4">
        <v>57084314600</v>
      </c>
      <c r="P25" s="4"/>
      <c r="Q25" s="4">
        <v>0</v>
      </c>
      <c r="R25" s="4"/>
      <c r="S25" s="4">
        <f t="shared" si="1"/>
        <v>57084314600</v>
      </c>
    </row>
    <row r="26" spans="1:19" ht="18.75">
      <c r="A26" s="2" t="s">
        <v>48</v>
      </c>
      <c r="C26" s="12" t="s">
        <v>136</v>
      </c>
      <c r="E26" s="4">
        <v>1700000</v>
      </c>
      <c r="F26" s="4"/>
      <c r="G26" s="4">
        <v>590</v>
      </c>
      <c r="H26" s="4"/>
      <c r="I26" s="4">
        <v>0</v>
      </c>
      <c r="J26" s="4"/>
      <c r="K26" s="4">
        <v>0</v>
      </c>
      <c r="L26" s="4"/>
      <c r="M26" s="4">
        <f t="shared" si="0"/>
        <v>0</v>
      </c>
      <c r="N26" s="4"/>
      <c r="O26" s="4">
        <v>1003000000</v>
      </c>
      <c r="P26" s="4"/>
      <c r="Q26" s="4">
        <v>0</v>
      </c>
      <c r="R26" s="4"/>
      <c r="S26" s="4">
        <f t="shared" si="1"/>
        <v>1003000000</v>
      </c>
    </row>
    <row r="27" spans="1:19" ht="18.75">
      <c r="A27" s="2" t="s">
        <v>38</v>
      </c>
      <c r="C27" s="12" t="s">
        <v>137</v>
      </c>
      <c r="E27" s="4">
        <v>4000000</v>
      </c>
      <c r="F27" s="4"/>
      <c r="G27" s="4">
        <v>2750</v>
      </c>
      <c r="H27" s="4"/>
      <c r="I27" s="4">
        <v>0</v>
      </c>
      <c r="J27" s="4"/>
      <c r="K27" s="4">
        <v>0</v>
      </c>
      <c r="L27" s="4"/>
      <c r="M27" s="4">
        <f t="shared" si="0"/>
        <v>0</v>
      </c>
      <c r="N27" s="4"/>
      <c r="O27" s="4">
        <v>11000000000</v>
      </c>
      <c r="P27" s="4"/>
      <c r="Q27" s="4">
        <v>0</v>
      </c>
      <c r="R27" s="4"/>
      <c r="S27" s="4">
        <f>O27-Q27</f>
        <v>11000000000</v>
      </c>
    </row>
    <row r="28" spans="1:19" ht="18.75">
      <c r="A28" s="2" t="s">
        <v>33</v>
      </c>
      <c r="C28" s="12" t="s">
        <v>138</v>
      </c>
      <c r="E28" s="4">
        <v>593827</v>
      </c>
      <c r="F28" s="4"/>
      <c r="G28" s="4">
        <v>17165</v>
      </c>
      <c r="H28" s="4"/>
      <c r="I28" s="4">
        <v>0</v>
      </c>
      <c r="J28" s="4"/>
      <c r="K28" s="4">
        <v>0</v>
      </c>
      <c r="L28" s="4"/>
      <c r="M28" s="4">
        <f t="shared" si="0"/>
        <v>0</v>
      </c>
      <c r="N28" s="4"/>
      <c r="O28" s="4">
        <v>10193040455</v>
      </c>
      <c r="P28" s="4"/>
      <c r="Q28" s="4">
        <v>0</v>
      </c>
      <c r="R28" s="4"/>
      <c r="S28" s="4">
        <f t="shared" si="1"/>
        <v>10193040455</v>
      </c>
    </row>
    <row r="29" spans="1:19" ht="18.75">
      <c r="A29" s="2" t="s">
        <v>32</v>
      </c>
      <c r="C29" s="12" t="s">
        <v>123</v>
      </c>
      <c r="E29" s="4">
        <v>3000001</v>
      </c>
      <c r="F29" s="4"/>
      <c r="G29" s="4">
        <v>50</v>
      </c>
      <c r="H29" s="4"/>
      <c r="I29" s="4">
        <v>0</v>
      </c>
      <c r="J29" s="4"/>
      <c r="K29" s="4">
        <v>0</v>
      </c>
      <c r="L29" s="4"/>
      <c r="M29" s="4">
        <f t="shared" si="0"/>
        <v>0</v>
      </c>
      <c r="N29" s="4"/>
      <c r="O29" s="4">
        <v>150000050</v>
      </c>
      <c r="P29" s="4"/>
      <c r="Q29" s="4">
        <v>511946</v>
      </c>
      <c r="R29" s="4"/>
      <c r="S29" s="4">
        <f t="shared" si="1"/>
        <v>149488104</v>
      </c>
    </row>
    <row r="30" spans="1:19" ht="18.75">
      <c r="A30" s="2" t="s">
        <v>55</v>
      </c>
      <c r="C30" s="12" t="s">
        <v>124</v>
      </c>
      <c r="E30" s="4">
        <v>5000000</v>
      </c>
      <c r="F30" s="4"/>
      <c r="G30" s="4">
        <v>1100</v>
      </c>
      <c r="H30" s="4"/>
      <c r="I30" s="4">
        <v>0</v>
      </c>
      <c r="J30" s="4"/>
      <c r="K30" s="4">
        <v>0</v>
      </c>
      <c r="L30" s="4"/>
      <c r="M30" s="4">
        <f t="shared" si="0"/>
        <v>0</v>
      </c>
      <c r="N30" s="4"/>
      <c r="O30" s="4">
        <v>5500000000</v>
      </c>
      <c r="P30" s="4"/>
      <c r="Q30" s="4">
        <v>66982409</v>
      </c>
      <c r="R30" s="4"/>
      <c r="S30" s="4">
        <f t="shared" si="1"/>
        <v>5433017591</v>
      </c>
    </row>
    <row r="31" spans="1:19" ht="18.75">
      <c r="A31" s="2" t="s">
        <v>56</v>
      </c>
      <c r="C31" s="12" t="s">
        <v>126</v>
      </c>
      <c r="E31" s="4">
        <v>3100000</v>
      </c>
      <c r="F31" s="4"/>
      <c r="G31" s="4">
        <v>6500</v>
      </c>
      <c r="H31" s="4"/>
      <c r="I31" s="4">
        <v>0</v>
      </c>
      <c r="J31" s="4"/>
      <c r="K31" s="4">
        <v>0</v>
      </c>
      <c r="L31" s="4"/>
      <c r="M31" s="4">
        <f t="shared" si="0"/>
        <v>0</v>
      </c>
      <c r="N31" s="4"/>
      <c r="O31" s="4">
        <v>20150000000</v>
      </c>
      <c r="P31" s="4"/>
      <c r="Q31" s="4">
        <v>0</v>
      </c>
      <c r="R31" s="4"/>
      <c r="S31" s="4">
        <f t="shared" si="1"/>
        <v>20150000000</v>
      </c>
    </row>
    <row r="32" spans="1:19" ht="18.75">
      <c r="A32" s="2" t="s">
        <v>39</v>
      </c>
      <c r="C32" s="12" t="s">
        <v>139</v>
      </c>
      <c r="E32" s="4">
        <v>6459853</v>
      </c>
      <c r="F32" s="4"/>
      <c r="G32" s="4">
        <v>500</v>
      </c>
      <c r="H32" s="4"/>
      <c r="I32" s="4">
        <v>0</v>
      </c>
      <c r="J32" s="4"/>
      <c r="K32" s="4">
        <v>0</v>
      </c>
      <c r="L32" s="4"/>
      <c r="M32" s="4">
        <f t="shared" si="0"/>
        <v>0</v>
      </c>
      <c r="N32" s="4"/>
      <c r="O32" s="4">
        <v>3229926500</v>
      </c>
      <c r="P32" s="4"/>
      <c r="Q32" s="4">
        <v>0</v>
      </c>
      <c r="R32" s="4"/>
      <c r="S32" s="4">
        <f t="shared" si="1"/>
        <v>3229926500</v>
      </c>
    </row>
    <row r="33" spans="1:19" ht="18.75">
      <c r="A33" s="2" t="s">
        <v>140</v>
      </c>
      <c r="C33" s="12" t="s">
        <v>141</v>
      </c>
      <c r="E33" s="4">
        <v>23629704</v>
      </c>
      <c r="F33" s="4"/>
      <c r="G33" s="4">
        <v>20</v>
      </c>
      <c r="H33" s="4"/>
      <c r="I33" s="4">
        <v>0</v>
      </c>
      <c r="J33" s="4"/>
      <c r="K33" s="4">
        <v>0</v>
      </c>
      <c r="L33" s="4"/>
      <c r="M33" s="4">
        <f t="shared" si="0"/>
        <v>0</v>
      </c>
      <c r="N33" s="4"/>
      <c r="O33" s="4">
        <v>472594080</v>
      </c>
      <c r="P33" s="4"/>
      <c r="Q33" s="4">
        <v>6701199</v>
      </c>
      <c r="R33" s="4"/>
      <c r="S33" s="4">
        <f t="shared" si="1"/>
        <v>465892881</v>
      </c>
    </row>
    <row r="34" spans="1:19" ht="18.75">
      <c r="A34" s="2" t="s">
        <v>30</v>
      </c>
      <c r="C34" s="12" t="s">
        <v>142</v>
      </c>
      <c r="E34" s="4">
        <v>1100000</v>
      </c>
      <c r="F34" s="4"/>
      <c r="G34" s="4">
        <v>5650</v>
      </c>
      <c r="H34" s="4"/>
      <c r="I34" s="4">
        <f>6215000000+64688</f>
        <v>6215064688</v>
      </c>
      <c r="J34" s="4"/>
      <c r="K34" s="4">
        <v>886814445</v>
      </c>
      <c r="L34" s="4"/>
      <c r="M34" s="4">
        <f t="shared" si="0"/>
        <v>5328250243</v>
      </c>
      <c r="N34" s="4"/>
      <c r="O34" s="4">
        <v>6215000000</v>
      </c>
      <c r="P34" s="4"/>
      <c r="Q34" s="4">
        <v>880549677</v>
      </c>
      <c r="R34" s="4"/>
      <c r="S34" s="4">
        <f t="shared" si="1"/>
        <v>5334450323</v>
      </c>
    </row>
    <row r="35" spans="1:19" ht="18.75">
      <c r="A35" s="2" t="s">
        <v>35</v>
      </c>
      <c r="C35" s="12" t="s">
        <v>143</v>
      </c>
      <c r="E35" s="4">
        <v>6000000</v>
      </c>
      <c r="F35" s="4"/>
      <c r="G35" s="4">
        <v>212</v>
      </c>
      <c r="H35" s="4"/>
      <c r="I35" s="4">
        <v>0</v>
      </c>
      <c r="J35" s="4"/>
      <c r="K35" s="4">
        <v>0</v>
      </c>
      <c r="L35" s="4"/>
      <c r="M35" s="4">
        <f t="shared" si="0"/>
        <v>0</v>
      </c>
      <c r="N35" s="4"/>
      <c r="O35" s="4">
        <v>1272000000</v>
      </c>
      <c r="P35" s="4"/>
      <c r="Q35" s="4">
        <v>0</v>
      </c>
      <c r="R35" s="4"/>
      <c r="S35" s="4">
        <f t="shared" si="1"/>
        <v>1272000000</v>
      </c>
    </row>
    <row r="36" spans="1:19" ht="18.75">
      <c r="A36" s="2" t="s">
        <v>27</v>
      </c>
      <c r="C36" s="12" t="s">
        <v>144</v>
      </c>
      <c r="E36" s="4">
        <v>1673330</v>
      </c>
      <c r="F36" s="4"/>
      <c r="G36" s="4">
        <v>800</v>
      </c>
      <c r="H36" s="4"/>
      <c r="I36" s="4">
        <v>0</v>
      </c>
      <c r="J36" s="4"/>
      <c r="K36" s="4">
        <v>0</v>
      </c>
      <c r="L36" s="4"/>
      <c r="M36" s="4">
        <f t="shared" si="0"/>
        <v>0</v>
      </c>
      <c r="N36" s="4"/>
      <c r="O36" s="4">
        <v>1338664000</v>
      </c>
      <c r="P36" s="4"/>
      <c r="Q36" s="4">
        <v>0</v>
      </c>
      <c r="R36" s="4"/>
      <c r="S36" s="4">
        <f t="shared" si="1"/>
        <v>1338664000</v>
      </c>
    </row>
    <row r="37" spans="1:19" ht="18.75">
      <c r="A37" s="2" t="s">
        <v>40</v>
      </c>
      <c r="C37" s="12" t="s">
        <v>135</v>
      </c>
      <c r="E37" s="4">
        <v>24672280</v>
      </c>
      <c r="F37" s="4"/>
      <c r="G37" s="4">
        <v>1300</v>
      </c>
      <c r="H37" s="4"/>
      <c r="I37" s="4">
        <v>0</v>
      </c>
      <c r="J37" s="4"/>
      <c r="K37" s="4">
        <v>0</v>
      </c>
      <c r="L37" s="4"/>
      <c r="M37" s="4">
        <f t="shared" si="0"/>
        <v>0</v>
      </c>
      <c r="N37" s="4"/>
      <c r="O37" s="4">
        <v>32073964000</v>
      </c>
      <c r="P37" s="4"/>
      <c r="Q37" s="4">
        <v>0</v>
      </c>
      <c r="R37" s="4"/>
      <c r="S37" s="4">
        <f t="shared" si="1"/>
        <v>32073964000</v>
      </c>
    </row>
    <row r="38" spans="1:19" ht="18.75">
      <c r="A38" s="2" t="s">
        <v>50</v>
      </c>
      <c r="C38" s="12" t="s">
        <v>143</v>
      </c>
      <c r="E38" s="4">
        <v>3573734</v>
      </c>
      <c r="F38" s="4"/>
      <c r="G38" s="4">
        <v>450</v>
      </c>
      <c r="H38" s="4"/>
      <c r="I38" s="4">
        <v>0</v>
      </c>
      <c r="J38" s="4"/>
      <c r="K38" s="4">
        <v>0</v>
      </c>
      <c r="L38" s="4"/>
      <c r="M38" s="4">
        <f t="shared" si="0"/>
        <v>0</v>
      </c>
      <c r="N38" s="4"/>
      <c r="O38" s="4">
        <v>1608180300</v>
      </c>
      <c r="P38" s="4"/>
      <c r="Q38" s="4">
        <v>1100739</v>
      </c>
      <c r="R38" s="4"/>
      <c r="S38" s="4">
        <f t="shared" si="1"/>
        <v>1607079561</v>
      </c>
    </row>
    <row r="39" spans="1:19" ht="18.75">
      <c r="A39" s="2" t="s">
        <v>145</v>
      </c>
      <c r="C39" s="12" t="s">
        <v>146</v>
      </c>
      <c r="E39" s="4">
        <v>2500000</v>
      </c>
      <c r="F39" s="4"/>
      <c r="G39" s="4">
        <v>1700</v>
      </c>
      <c r="H39" s="4"/>
      <c r="I39" s="4">
        <v>0</v>
      </c>
      <c r="J39" s="4"/>
      <c r="K39" s="4">
        <v>0</v>
      </c>
      <c r="L39" s="4"/>
      <c r="M39" s="4">
        <f t="shared" si="0"/>
        <v>0</v>
      </c>
      <c r="N39" s="4"/>
      <c r="O39" s="4">
        <v>4250000000</v>
      </c>
      <c r="P39" s="4"/>
      <c r="Q39" s="4">
        <v>0</v>
      </c>
      <c r="R39" s="4"/>
      <c r="S39" s="4">
        <f t="shared" si="1"/>
        <v>4250000000</v>
      </c>
    </row>
    <row r="40" spans="1:19" ht="18.75">
      <c r="A40" s="2" t="s">
        <v>147</v>
      </c>
      <c r="C40" s="12" t="s">
        <v>148</v>
      </c>
      <c r="E40" s="4">
        <v>25453</v>
      </c>
      <c r="F40" s="4"/>
      <c r="G40" s="4">
        <v>40</v>
      </c>
      <c r="H40" s="4"/>
      <c r="I40" s="4">
        <v>0</v>
      </c>
      <c r="J40" s="4"/>
      <c r="K40" s="4">
        <v>0</v>
      </c>
      <c r="L40" s="4"/>
      <c r="M40" s="4">
        <f t="shared" si="0"/>
        <v>0</v>
      </c>
      <c r="N40" s="4"/>
      <c r="O40" s="4">
        <f>1018120+67429</f>
        <v>1085549</v>
      </c>
      <c r="P40" s="4"/>
      <c r="Q40" s="4">
        <v>36313</v>
      </c>
      <c r="R40" s="4"/>
      <c r="S40" s="4">
        <f>O40-Q40</f>
        <v>1049236</v>
      </c>
    </row>
    <row r="41" spans="1:19" ht="19.5" thickBot="1">
      <c r="C41" s="12"/>
      <c r="E41" s="4"/>
      <c r="F41" s="4"/>
      <c r="G41" s="4"/>
      <c r="H41" s="4"/>
      <c r="I41" s="6">
        <f>SUM(I8:I40)</f>
        <v>6215064688</v>
      </c>
      <c r="J41" s="4"/>
      <c r="K41" s="6">
        <f>SUM(K8:K40)</f>
        <v>886814445</v>
      </c>
      <c r="L41" s="4"/>
      <c r="M41" s="6">
        <f>SUM(M8:M40)</f>
        <v>5328250243</v>
      </c>
      <c r="N41" s="4"/>
      <c r="O41" s="6">
        <f>SUM(O8:O40)</f>
        <v>379530834544</v>
      </c>
      <c r="P41" s="4"/>
      <c r="Q41" s="6">
        <f>SUM(Q8:Q40)</f>
        <v>1233741083</v>
      </c>
      <c r="R41" s="4"/>
      <c r="S41" s="6">
        <f>SUM(S8:S40)</f>
        <v>378297093461</v>
      </c>
    </row>
    <row r="42" spans="1:19" ht="19.5" thickTop="1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>
      <c r="I43" s="7"/>
      <c r="K43" s="7"/>
      <c r="M43" s="7"/>
      <c r="O43" s="7"/>
      <c r="Q43" s="7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6"/>
  <sheetViews>
    <sheetView rightToLeft="1" view="pageBreakPreview" topLeftCell="A30" zoomScale="110" zoomScaleNormal="100" zoomScaleSheetLayoutView="110" workbookViewId="0">
      <selection activeCell="Q54" sqref="Q54"/>
    </sheetView>
  </sheetViews>
  <sheetFormatPr defaultRowHeight="15"/>
  <cols>
    <col min="1" max="1" width="28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3.2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3.25">
      <c r="A6" s="17" t="s">
        <v>3</v>
      </c>
      <c r="C6" s="18" t="s">
        <v>104</v>
      </c>
      <c r="D6" s="18" t="s">
        <v>104</v>
      </c>
      <c r="E6" s="18" t="s">
        <v>104</v>
      </c>
      <c r="F6" s="18" t="s">
        <v>104</v>
      </c>
      <c r="G6" s="18" t="s">
        <v>104</v>
      </c>
      <c r="H6" s="18" t="s">
        <v>104</v>
      </c>
      <c r="I6" s="18" t="s">
        <v>104</v>
      </c>
      <c r="K6" s="18" t="s">
        <v>105</v>
      </c>
      <c r="L6" s="18" t="s">
        <v>105</v>
      </c>
      <c r="M6" s="18" t="s">
        <v>105</v>
      </c>
      <c r="N6" s="18" t="s">
        <v>105</v>
      </c>
      <c r="O6" s="18" t="s">
        <v>105</v>
      </c>
      <c r="P6" s="18" t="s">
        <v>105</v>
      </c>
      <c r="Q6" s="18" t="s">
        <v>105</v>
      </c>
    </row>
    <row r="7" spans="1:17" ht="23.25">
      <c r="A7" s="18" t="s">
        <v>3</v>
      </c>
      <c r="C7" s="18" t="s">
        <v>7</v>
      </c>
      <c r="E7" s="18" t="s">
        <v>149</v>
      </c>
      <c r="G7" s="18" t="s">
        <v>150</v>
      </c>
      <c r="I7" s="18" t="s">
        <v>151</v>
      </c>
      <c r="K7" s="18" t="s">
        <v>7</v>
      </c>
      <c r="M7" s="18" t="s">
        <v>149</v>
      </c>
      <c r="O7" s="18" t="s">
        <v>150</v>
      </c>
      <c r="Q7" s="18" t="s">
        <v>151</v>
      </c>
    </row>
    <row r="8" spans="1:17" ht="18.75">
      <c r="A8" s="2" t="s">
        <v>47</v>
      </c>
      <c r="C8" s="4">
        <v>4208399</v>
      </c>
      <c r="D8" s="4"/>
      <c r="E8" s="4">
        <v>95966256055</v>
      </c>
      <c r="F8" s="4"/>
      <c r="G8" s="4">
        <v>82830508713</v>
      </c>
      <c r="H8" s="4"/>
      <c r="I8" s="4">
        <f>E8-G8</f>
        <v>13135747342</v>
      </c>
      <c r="J8" s="4"/>
      <c r="K8" s="4">
        <v>4208399</v>
      </c>
      <c r="L8" s="4"/>
      <c r="M8" s="4">
        <v>95966256055</v>
      </c>
      <c r="N8" s="4"/>
      <c r="O8" s="4">
        <v>103919488803</v>
      </c>
      <c r="P8" s="4"/>
      <c r="Q8" s="4">
        <f>M8-O8</f>
        <v>-7953232748</v>
      </c>
    </row>
    <row r="9" spans="1:17" ht="18.75">
      <c r="A9" s="2" t="s">
        <v>40</v>
      </c>
      <c r="C9" s="4">
        <v>26672280</v>
      </c>
      <c r="D9" s="4"/>
      <c r="E9" s="4">
        <v>277597181908</v>
      </c>
      <c r="F9" s="4"/>
      <c r="G9" s="4">
        <v>238887355205</v>
      </c>
      <c r="H9" s="4"/>
      <c r="I9" s="4">
        <f t="shared" ref="I9:I53" si="0">E9-G9</f>
        <v>38709826703</v>
      </c>
      <c r="J9" s="4"/>
      <c r="K9" s="4">
        <v>26672280</v>
      </c>
      <c r="L9" s="4"/>
      <c r="M9" s="4">
        <v>277597181908</v>
      </c>
      <c r="N9" s="4"/>
      <c r="O9" s="4">
        <v>280183901069</v>
      </c>
      <c r="P9" s="4"/>
      <c r="Q9" s="4">
        <f t="shared" ref="Q9:Q53" si="1">M9-O9</f>
        <v>-2586719161</v>
      </c>
    </row>
    <row r="10" spans="1:17" ht="18.75">
      <c r="A10" s="2" t="s">
        <v>22</v>
      </c>
      <c r="C10" s="4">
        <v>6450000</v>
      </c>
      <c r="D10" s="4"/>
      <c r="E10" s="4">
        <v>103034773575</v>
      </c>
      <c r="F10" s="4"/>
      <c r="G10" s="4">
        <v>105150609000</v>
      </c>
      <c r="H10" s="4"/>
      <c r="I10" s="4">
        <f t="shared" si="0"/>
        <v>-2115835425</v>
      </c>
      <c r="J10" s="4"/>
      <c r="K10" s="4">
        <v>6450000</v>
      </c>
      <c r="L10" s="4"/>
      <c r="M10" s="4">
        <v>103034773575</v>
      </c>
      <c r="N10" s="4"/>
      <c r="O10" s="4">
        <v>146120876775</v>
      </c>
      <c r="P10" s="4"/>
      <c r="Q10" s="4">
        <f t="shared" si="1"/>
        <v>-43086103200</v>
      </c>
    </row>
    <row r="11" spans="1:17" ht="18.75">
      <c r="A11" s="2" t="s">
        <v>60</v>
      </c>
      <c r="C11" s="4">
        <v>3386057</v>
      </c>
      <c r="D11" s="4"/>
      <c r="E11" s="4">
        <v>60889311191</v>
      </c>
      <c r="F11" s="4"/>
      <c r="G11" s="4">
        <v>53551627477</v>
      </c>
      <c r="H11" s="4"/>
      <c r="I11" s="4">
        <f t="shared" si="0"/>
        <v>7337683714</v>
      </c>
      <c r="J11" s="4"/>
      <c r="K11" s="4">
        <v>3386057</v>
      </c>
      <c r="L11" s="4"/>
      <c r="M11" s="4">
        <v>60889311191</v>
      </c>
      <c r="N11" s="4"/>
      <c r="O11" s="4">
        <v>41471895058</v>
      </c>
      <c r="P11" s="4"/>
      <c r="Q11" s="4">
        <f t="shared" si="1"/>
        <v>19417416133</v>
      </c>
    </row>
    <row r="12" spans="1:17" ht="18.75">
      <c r="A12" s="2" t="s">
        <v>21</v>
      </c>
      <c r="C12" s="4">
        <v>34594336</v>
      </c>
      <c r="D12" s="4"/>
      <c r="E12" s="4">
        <v>309152612310</v>
      </c>
      <c r="F12" s="4"/>
      <c r="G12" s="4">
        <v>310872037295</v>
      </c>
      <c r="H12" s="4"/>
      <c r="I12" s="4">
        <f t="shared" si="0"/>
        <v>-1719424985</v>
      </c>
      <c r="J12" s="4"/>
      <c r="K12" s="4">
        <v>34594336</v>
      </c>
      <c r="L12" s="4"/>
      <c r="M12" s="4">
        <v>309152612310</v>
      </c>
      <c r="N12" s="4"/>
      <c r="O12" s="4">
        <v>313498891877</v>
      </c>
      <c r="P12" s="4"/>
      <c r="Q12" s="4">
        <f t="shared" si="1"/>
        <v>-4346279567</v>
      </c>
    </row>
    <row r="13" spans="1:17" ht="18.75">
      <c r="A13" s="2" t="s">
        <v>62</v>
      </c>
      <c r="C13" s="4">
        <v>5990742</v>
      </c>
      <c r="D13" s="4"/>
      <c r="E13" s="4">
        <v>30966504842</v>
      </c>
      <c r="F13" s="4"/>
      <c r="G13" s="4">
        <v>29066828872</v>
      </c>
      <c r="H13" s="4"/>
      <c r="I13" s="4">
        <f t="shared" si="0"/>
        <v>1899675970</v>
      </c>
      <c r="J13" s="4"/>
      <c r="K13" s="4">
        <v>5990742</v>
      </c>
      <c r="L13" s="4"/>
      <c r="M13" s="4">
        <v>30966504842</v>
      </c>
      <c r="N13" s="4"/>
      <c r="O13" s="4">
        <v>33467645618</v>
      </c>
      <c r="P13" s="4"/>
      <c r="Q13" s="4">
        <f t="shared" si="1"/>
        <v>-2501140776</v>
      </c>
    </row>
    <row r="14" spans="1:17" ht="18.75">
      <c r="A14" s="2" t="s">
        <v>51</v>
      </c>
      <c r="C14" s="4">
        <v>79760000</v>
      </c>
      <c r="D14" s="4"/>
      <c r="E14" s="4">
        <v>439241271120</v>
      </c>
      <c r="F14" s="4"/>
      <c r="G14" s="4">
        <v>391371117499</v>
      </c>
      <c r="H14" s="4"/>
      <c r="I14" s="4">
        <f t="shared" si="0"/>
        <v>47870153621</v>
      </c>
      <c r="J14" s="4"/>
      <c r="K14" s="4">
        <v>79760000</v>
      </c>
      <c r="L14" s="4"/>
      <c r="M14" s="4">
        <v>439241271120</v>
      </c>
      <c r="N14" s="4"/>
      <c r="O14" s="4">
        <v>549645482828</v>
      </c>
      <c r="P14" s="4"/>
      <c r="Q14" s="4">
        <f t="shared" si="1"/>
        <v>-110404211708</v>
      </c>
    </row>
    <row r="15" spans="1:17" ht="18.75">
      <c r="A15" s="2" t="s">
        <v>59</v>
      </c>
      <c r="C15" s="4">
        <v>16000000</v>
      </c>
      <c r="D15" s="4"/>
      <c r="E15" s="4">
        <v>110697408000</v>
      </c>
      <c r="F15" s="4"/>
      <c r="G15" s="4">
        <v>95110704000</v>
      </c>
      <c r="H15" s="4"/>
      <c r="I15" s="4">
        <f t="shared" si="0"/>
        <v>15586704000</v>
      </c>
      <c r="J15" s="4"/>
      <c r="K15" s="4">
        <v>16000000</v>
      </c>
      <c r="L15" s="4"/>
      <c r="M15" s="4">
        <v>110697408000</v>
      </c>
      <c r="N15" s="4"/>
      <c r="O15" s="4">
        <v>119922191996</v>
      </c>
      <c r="P15" s="4"/>
      <c r="Q15" s="4">
        <f t="shared" si="1"/>
        <v>-9224783996</v>
      </c>
    </row>
    <row r="16" spans="1:17" ht="18.75">
      <c r="A16" s="2" t="s">
        <v>20</v>
      </c>
      <c r="C16" s="4">
        <v>345664</v>
      </c>
      <c r="D16" s="4"/>
      <c r="E16" s="4">
        <v>53750489813</v>
      </c>
      <c r="F16" s="4"/>
      <c r="G16" s="4">
        <v>45930689849</v>
      </c>
      <c r="H16" s="4"/>
      <c r="I16" s="4">
        <f t="shared" si="0"/>
        <v>7819799964</v>
      </c>
      <c r="J16" s="4"/>
      <c r="K16" s="4">
        <v>345664</v>
      </c>
      <c r="L16" s="4"/>
      <c r="M16" s="4">
        <v>53750489813</v>
      </c>
      <c r="N16" s="4"/>
      <c r="O16" s="4">
        <v>38385337898</v>
      </c>
      <c r="P16" s="4"/>
      <c r="Q16" s="4">
        <f t="shared" si="1"/>
        <v>15365151915</v>
      </c>
    </row>
    <row r="17" spans="1:17" ht="18.75">
      <c r="A17" s="2" t="s">
        <v>61</v>
      </c>
      <c r="C17" s="4">
        <v>10200</v>
      </c>
      <c r="D17" s="4"/>
      <c r="E17" s="4">
        <v>465323353</v>
      </c>
      <c r="F17" s="4"/>
      <c r="G17" s="4">
        <v>465323353</v>
      </c>
      <c r="H17" s="4"/>
      <c r="I17" s="4">
        <f t="shared" si="0"/>
        <v>0</v>
      </c>
      <c r="J17" s="4"/>
      <c r="K17" s="4">
        <v>10200</v>
      </c>
      <c r="L17" s="4"/>
      <c r="M17" s="4">
        <v>465323353</v>
      </c>
      <c r="N17" s="4"/>
      <c r="O17" s="4">
        <v>465323353</v>
      </c>
      <c r="P17" s="4"/>
      <c r="Q17" s="4">
        <f t="shared" si="1"/>
        <v>0</v>
      </c>
    </row>
    <row r="18" spans="1:17" ht="18.75">
      <c r="A18" s="2" t="s">
        <v>53</v>
      </c>
      <c r="C18" s="4">
        <v>76911484</v>
      </c>
      <c r="D18" s="4"/>
      <c r="E18" s="4">
        <v>131882909656</v>
      </c>
      <c r="F18" s="4"/>
      <c r="G18" s="4">
        <v>126836954851</v>
      </c>
      <c r="H18" s="4"/>
      <c r="I18" s="4">
        <f t="shared" si="0"/>
        <v>5045954805</v>
      </c>
      <c r="J18" s="4"/>
      <c r="K18" s="4">
        <v>76911484</v>
      </c>
      <c r="L18" s="4"/>
      <c r="M18" s="4">
        <v>131882909656</v>
      </c>
      <c r="N18" s="4"/>
      <c r="O18" s="4">
        <v>147173681774</v>
      </c>
      <c r="P18" s="4"/>
      <c r="Q18" s="4">
        <f t="shared" si="1"/>
        <v>-15290772118</v>
      </c>
    </row>
    <row r="19" spans="1:17" ht="18.75">
      <c r="A19" s="2" t="s">
        <v>41</v>
      </c>
      <c r="C19" s="4">
        <v>13131039</v>
      </c>
      <c r="D19" s="4"/>
      <c r="E19" s="4">
        <v>163291895567</v>
      </c>
      <c r="F19" s="4"/>
      <c r="G19" s="4">
        <v>120286160527</v>
      </c>
      <c r="H19" s="4"/>
      <c r="I19" s="4">
        <f t="shared" si="0"/>
        <v>43005735040</v>
      </c>
      <c r="J19" s="4"/>
      <c r="K19" s="4">
        <v>13131039</v>
      </c>
      <c r="L19" s="4"/>
      <c r="M19" s="4">
        <v>163291895567</v>
      </c>
      <c r="N19" s="4"/>
      <c r="O19" s="4">
        <v>135913621702</v>
      </c>
      <c r="P19" s="4"/>
      <c r="Q19" s="4">
        <f t="shared" si="1"/>
        <v>27378273865</v>
      </c>
    </row>
    <row r="20" spans="1:17" ht="18.75">
      <c r="A20" s="2" t="s">
        <v>43</v>
      </c>
      <c r="C20" s="4">
        <v>8733871</v>
      </c>
      <c r="D20" s="4"/>
      <c r="E20" s="4">
        <v>113212034256</v>
      </c>
      <c r="F20" s="4"/>
      <c r="G20" s="4">
        <v>104182853610</v>
      </c>
      <c r="H20" s="4"/>
      <c r="I20" s="4">
        <f t="shared" si="0"/>
        <v>9029180646</v>
      </c>
      <c r="J20" s="4"/>
      <c r="K20" s="4">
        <v>8733871</v>
      </c>
      <c r="L20" s="4"/>
      <c r="M20" s="4">
        <v>113212034256</v>
      </c>
      <c r="N20" s="4"/>
      <c r="O20" s="4">
        <v>126783501961</v>
      </c>
      <c r="P20" s="4"/>
      <c r="Q20" s="4">
        <f t="shared" si="1"/>
        <v>-13571467705</v>
      </c>
    </row>
    <row r="21" spans="1:17" ht="18.75">
      <c r="A21" s="2" t="s">
        <v>42</v>
      </c>
      <c r="C21" s="4">
        <v>12800000</v>
      </c>
      <c r="D21" s="4"/>
      <c r="E21" s="4">
        <v>73416556800</v>
      </c>
      <c r="F21" s="4"/>
      <c r="G21" s="4">
        <v>58275187200</v>
      </c>
      <c r="H21" s="4"/>
      <c r="I21" s="4">
        <f t="shared" si="0"/>
        <v>15141369600</v>
      </c>
      <c r="J21" s="4"/>
      <c r="K21" s="4">
        <v>12800000</v>
      </c>
      <c r="L21" s="4"/>
      <c r="M21" s="4">
        <v>73416556800</v>
      </c>
      <c r="N21" s="4"/>
      <c r="O21" s="4">
        <v>65332944262</v>
      </c>
      <c r="P21" s="4"/>
      <c r="Q21" s="4">
        <f t="shared" si="1"/>
        <v>8083612538</v>
      </c>
    </row>
    <row r="22" spans="1:17" ht="18.75">
      <c r="A22" s="2" t="s">
        <v>44</v>
      </c>
      <c r="C22" s="4">
        <v>40000000</v>
      </c>
      <c r="D22" s="4"/>
      <c r="E22" s="4">
        <v>702992160000</v>
      </c>
      <c r="F22" s="4"/>
      <c r="G22" s="4">
        <v>634203900000</v>
      </c>
      <c r="H22" s="4"/>
      <c r="I22" s="4">
        <f t="shared" si="0"/>
        <v>68788260000</v>
      </c>
      <c r="J22" s="4"/>
      <c r="K22" s="4">
        <v>40000000</v>
      </c>
      <c r="L22" s="4"/>
      <c r="M22" s="4">
        <v>702992160000</v>
      </c>
      <c r="N22" s="4"/>
      <c r="O22" s="4">
        <v>581524159818</v>
      </c>
      <c r="P22" s="4"/>
      <c r="Q22" s="4">
        <f t="shared" si="1"/>
        <v>121468000182</v>
      </c>
    </row>
    <row r="23" spans="1:17" ht="18.75">
      <c r="A23" s="2" t="s">
        <v>56</v>
      </c>
      <c r="C23" s="4">
        <v>3100000</v>
      </c>
      <c r="D23" s="4"/>
      <c r="E23" s="4">
        <v>92415834450</v>
      </c>
      <c r="F23" s="4"/>
      <c r="G23" s="4">
        <v>85050918000</v>
      </c>
      <c r="H23" s="4"/>
      <c r="I23" s="4">
        <f t="shared" si="0"/>
        <v>7364916450</v>
      </c>
      <c r="J23" s="4"/>
      <c r="K23" s="4">
        <v>3100000</v>
      </c>
      <c r="L23" s="4"/>
      <c r="M23" s="4">
        <v>92415834450</v>
      </c>
      <c r="N23" s="4"/>
      <c r="O23" s="4">
        <v>82246702950</v>
      </c>
      <c r="P23" s="4"/>
      <c r="Q23" s="4">
        <f t="shared" si="1"/>
        <v>10169131500</v>
      </c>
    </row>
    <row r="24" spans="1:17" ht="18.75">
      <c r="A24" s="2" t="s">
        <v>63</v>
      </c>
      <c r="C24" s="4">
        <v>760000</v>
      </c>
      <c r="D24" s="4"/>
      <c r="E24" s="4">
        <v>14127438600</v>
      </c>
      <c r="F24" s="4"/>
      <c r="G24" s="4">
        <v>13306130787</v>
      </c>
      <c r="H24" s="4"/>
      <c r="I24" s="4">
        <f t="shared" si="0"/>
        <v>821307813</v>
      </c>
      <c r="J24" s="4"/>
      <c r="K24" s="4">
        <v>760000</v>
      </c>
      <c r="L24" s="4"/>
      <c r="M24" s="4">
        <v>14127438600</v>
      </c>
      <c r="N24" s="4"/>
      <c r="O24" s="4">
        <v>13306130787</v>
      </c>
      <c r="P24" s="4"/>
      <c r="Q24" s="4">
        <f t="shared" si="1"/>
        <v>821307813</v>
      </c>
    </row>
    <row r="25" spans="1:17" ht="18.75">
      <c r="A25" s="2" t="s">
        <v>32</v>
      </c>
      <c r="C25" s="4">
        <v>1</v>
      </c>
      <c r="D25" s="4"/>
      <c r="E25" s="4">
        <v>5169</v>
      </c>
      <c r="F25" s="4"/>
      <c r="G25" s="4">
        <v>4871</v>
      </c>
      <c r="H25" s="4"/>
      <c r="I25" s="4">
        <f t="shared" si="0"/>
        <v>298</v>
      </c>
      <c r="J25" s="4"/>
      <c r="K25" s="4">
        <v>1</v>
      </c>
      <c r="L25" s="4"/>
      <c r="M25" s="4">
        <v>5169</v>
      </c>
      <c r="N25" s="4"/>
      <c r="O25" s="4">
        <v>7335</v>
      </c>
      <c r="P25" s="4"/>
      <c r="Q25" s="4">
        <f t="shared" si="1"/>
        <v>-2166</v>
      </c>
    </row>
    <row r="26" spans="1:17" ht="18.75">
      <c r="A26" s="2" t="s">
        <v>31</v>
      </c>
      <c r="C26" s="4">
        <v>5818182</v>
      </c>
      <c r="D26" s="4"/>
      <c r="E26" s="4">
        <v>38345028107</v>
      </c>
      <c r="F26" s="4"/>
      <c r="G26" s="4">
        <v>34007355244</v>
      </c>
      <c r="H26" s="4"/>
      <c r="I26" s="4">
        <f t="shared" si="0"/>
        <v>4337672863</v>
      </c>
      <c r="J26" s="4"/>
      <c r="K26" s="4">
        <v>5818182</v>
      </c>
      <c r="L26" s="4"/>
      <c r="M26" s="4">
        <v>38345028107</v>
      </c>
      <c r="N26" s="4"/>
      <c r="O26" s="4">
        <v>52861773288</v>
      </c>
      <c r="P26" s="4"/>
      <c r="Q26" s="4">
        <f t="shared" si="1"/>
        <v>-14516745181</v>
      </c>
    </row>
    <row r="27" spans="1:17" ht="18.75">
      <c r="A27" s="2" t="s">
        <v>38</v>
      </c>
      <c r="C27" s="4">
        <v>4000000</v>
      </c>
      <c r="D27" s="4"/>
      <c r="E27" s="4">
        <v>81512100000</v>
      </c>
      <c r="F27" s="4"/>
      <c r="G27" s="4">
        <v>74991132000</v>
      </c>
      <c r="H27" s="4"/>
      <c r="I27" s="4">
        <f t="shared" si="0"/>
        <v>6520968000</v>
      </c>
      <c r="J27" s="4"/>
      <c r="K27" s="4">
        <v>4000000</v>
      </c>
      <c r="L27" s="4"/>
      <c r="M27" s="4">
        <v>81512100000</v>
      </c>
      <c r="N27" s="4"/>
      <c r="O27" s="4">
        <v>91253790000</v>
      </c>
      <c r="P27" s="4"/>
      <c r="Q27" s="4">
        <f t="shared" si="1"/>
        <v>-9741690000</v>
      </c>
    </row>
    <row r="28" spans="1:17" ht="18.75">
      <c r="A28" s="2" t="s">
        <v>36</v>
      </c>
      <c r="C28" s="4">
        <v>5250000</v>
      </c>
      <c r="D28" s="4"/>
      <c r="E28" s="4">
        <v>46222579462</v>
      </c>
      <c r="F28" s="4"/>
      <c r="G28" s="4">
        <v>44307293625</v>
      </c>
      <c r="H28" s="4"/>
      <c r="I28" s="4">
        <f t="shared" si="0"/>
        <v>1915285837</v>
      </c>
      <c r="J28" s="4"/>
      <c r="K28" s="4">
        <v>5250000</v>
      </c>
      <c r="L28" s="4"/>
      <c r="M28" s="4">
        <v>46222579462</v>
      </c>
      <c r="N28" s="4"/>
      <c r="O28" s="4">
        <v>45501442638</v>
      </c>
      <c r="P28" s="4"/>
      <c r="Q28" s="4">
        <f t="shared" si="1"/>
        <v>721136824</v>
      </c>
    </row>
    <row r="29" spans="1:17" ht="18.75">
      <c r="A29" s="2" t="s">
        <v>33</v>
      </c>
      <c r="C29" s="4">
        <v>722639</v>
      </c>
      <c r="D29" s="4"/>
      <c r="E29" s="4">
        <v>77113723634</v>
      </c>
      <c r="F29" s="4"/>
      <c r="G29" s="4">
        <v>74384034302</v>
      </c>
      <c r="H29" s="4"/>
      <c r="I29" s="4">
        <f t="shared" si="0"/>
        <v>2729689332</v>
      </c>
      <c r="J29" s="4"/>
      <c r="K29" s="4">
        <v>722639</v>
      </c>
      <c r="L29" s="4"/>
      <c r="M29" s="4">
        <v>77113723634</v>
      </c>
      <c r="N29" s="4"/>
      <c r="O29" s="4">
        <v>66066402538</v>
      </c>
      <c r="P29" s="4"/>
      <c r="Q29" s="4">
        <f t="shared" si="1"/>
        <v>11047321096</v>
      </c>
    </row>
    <row r="30" spans="1:17" ht="18.75">
      <c r="A30" s="2" t="s">
        <v>64</v>
      </c>
      <c r="C30" s="4">
        <v>1000000</v>
      </c>
      <c r="D30" s="4"/>
      <c r="E30" s="4">
        <v>17574804000</v>
      </c>
      <c r="F30" s="4"/>
      <c r="G30" s="4">
        <v>16595386210</v>
      </c>
      <c r="H30" s="4"/>
      <c r="I30" s="4">
        <f t="shared" si="0"/>
        <v>979417790</v>
      </c>
      <c r="J30" s="4"/>
      <c r="K30" s="4">
        <v>1000000</v>
      </c>
      <c r="L30" s="4"/>
      <c r="M30" s="4">
        <v>17574804000</v>
      </c>
      <c r="N30" s="4"/>
      <c r="O30" s="4">
        <v>16595386210</v>
      </c>
      <c r="P30" s="4"/>
      <c r="Q30" s="4">
        <f t="shared" si="1"/>
        <v>979417790</v>
      </c>
    </row>
    <row r="31" spans="1:17" ht="18.75">
      <c r="A31" s="2" t="s">
        <v>54</v>
      </c>
      <c r="C31" s="4">
        <v>7471662</v>
      </c>
      <c r="D31" s="4"/>
      <c r="E31" s="4">
        <v>280005651538</v>
      </c>
      <c r="F31" s="4"/>
      <c r="G31" s="4">
        <v>272726990039</v>
      </c>
      <c r="H31" s="4"/>
      <c r="I31" s="4">
        <f t="shared" si="0"/>
        <v>7278661499</v>
      </c>
      <c r="J31" s="4"/>
      <c r="K31" s="4">
        <v>7471662</v>
      </c>
      <c r="L31" s="4"/>
      <c r="M31" s="4">
        <v>280005651538</v>
      </c>
      <c r="N31" s="4"/>
      <c r="O31" s="4">
        <v>229946664244</v>
      </c>
      <c r="P31" s="4"/>
      <c r="Q31" s="4">
        <f t="shared" si="1"/>
        <v>50058987294</v>
      </c>
    </row>
    <row r="32" spans="1:17" ht="18.75">
      <c r="A32" s="2" t="s">
        <v>23</v>
      </c>
      <c r="C32" s="4">
        <v>1005081</v>
      </c>
      <c r="D32" s="4"/>
      <c r="E32" s="4">
        <v>190738327628</v>
      </c>
      <c r="F32" s="4"/>
      <c r="G32" s="4">
        <v>193795575978</v>
      </c>
      <c r="H32" s="4"/>
      <c r="I32" s="4">
        <f t="shared" si="0"/>
        <v>-3057248350</v>
      </c>
      <c r="J32" s="4"/>
      <c r="K32" s="4">
        <v>1005081</v>
      </c>
      <c r="L32" s="4"/>
      <c r="M32" s="4">
        <v>190738327628</v>
      </c>
      <c r="N32" s="4"/>
      <c r="O32" s="4">
        <v>175468426438</v>
      </c>
      <c r="P32" s="4"/>
      <c r="Q32" s="4">
        <f t="shared" si="1"/>
        <v>15269901190</v>
      </c>
    </row>
    <row r="33" spans="1:17" ht="18.75">
      <c r="A33" s="2" t="s">
        <v>49</v>
      </c>
      <c r="C33" s="4">
        <v>15600000</v>
      </c>
      <c r="D33" s="4"/>
      <c r="E33" s="4">
        <v>136773327600</v>
      </c>
      <c r="F33" s="4"/>
      <c r="G33" s="4">
        <v>107780873431</v>
      </c>
      <c r="H33" s="4"/>
      <c r="I33" s="4">
        <f t="shared" si="0"/>
        <v>28992454169</v>
      </c>
      <c r="J33" s="4"/>
      <c r="K33" s="4">
        <v>15600000</v>
      </c>
      <c r="L33" s="4"/>
      <c r="M33" s="4">
        <v>136773327600</v>
      </c>
      <c r="N33" s="4"/>
      <c r="O33" s="4">
        <v>129950168912</v>
      </c>
      <c r="P33" s="4"/>
      <c r="Q33" s="4">
        <f t="shared" si="1"/>
        <v>6823158688</v>
      </c>
    </row>
    <row r="34" spans="1:17" ht="18.75">
      <c r="A34" s="2" t="s">
        <v>37</v>
      </c>
      <c r="C34" s="4">
        <v>37837084</v>
      </c>
      <c r="D34" s="4"/>
      <c r="E34" s="4">
        <v>460746428539</v>
      </c>
      <c r="F34" s="4"/>
      <c r="G34" s="4">
        <v>429152387725</v>
      </c>
      <c r="H34" s="4"/>
      <c r="I34" s="4">
        <f t="shared" si="0"/>
        <v>31594040814</v>
      </c>
      <c r="J34" s="4"/>
      <c r="K34" s="4">
        <v>37837084</v>
      </c>
      <c r="L34" s="4"/>
      <c r="M34" s="4">
        <v>460746428539</v>
      </c>
      <c r="N34" s="4"/>
      <c r="O34" s="4">
        <v>492585219178</v>
      </c>
      <c r="P34" s="4"/>
      <c r="Q34" s="4">
        <f t="shared" si="1"/>
        <v>-31838790639</v>
      </c>
    </row>
    <row r="35" spans="1:17" ht="18.75">
      <c r="A35" s="2" t="s">
        <v>24</v>
      </c>
      <c r="C35" s="4">
        <v>1664168</v>
      </c>
      <c r="D35" s="4"/>
      <c r="E35" s="4">
        <v>224980203254</v>
      </c>
      <c r="F35" s="4"/>
      <c r="G35" s="4">
        <v>200213637529</v>
      </c>
      <c r="H35" s="4"/>
      <c r="I35" s="4">
        <f t="shared" si="0"/>
        <v>24766565725</v>
      </c>
      <c r="J35" s="4"/>
      <c r="K35" s="4">
        <v>1664168</v>
      </c>
      <c r="L35" s="4"/>
      <c r="M35" s="4">
        <v>224980203254</v>
      </c>
      <c r="N35" s="4"/>
      <c r="O35" s="4">
        <v>189960676941</v>
      </c>
      <c r="P35" s="4"/>
      <c r="Q35" s="4">
        <f t="shared" si="1"/>
        <v>35019526313</v>
      </c>
    </row>
    <row r="36" spans="1:17" ht="18.75">
      <c r="A36" s="2" t="s">
        <v>58</v>
      </c>
      <c r="C36" s="4">
        <v>9733539</v>
      </c>
      <c r="D36" s="4"/>
      <c r="E36" s="4">
        <v>96562731940</v>
      </c>
      <c r="F36" s="4"/>
      <c r="G36" s="4">
        <v>85145495097</v>
      </c>
      <c r="H36" s="4"/>
      <c r="I36" s="4">
        <f t="shared" si="0"/>
        <v>11417236843</v>
      </c>
      <c r="J36" s="4"/>
      <c r="K36" s="4">
        <v>9733539</v>
      </c>
      <c r="L36" s="4"/>
      <c r="M36" s="4">
        <v>96562731940</v>
      </c>
      <c r="N36" s="4"/>
      <c r="O36" s="4">
        <v>88542908023</v>
      </c>
      <c r="P36" s="4"/>
      <c r="Q36" s="4">
        <f t="shared" si="1"/>
        <v>8019823917</v>
      </c>
    </row>
    <row r="37" spans="1:17" ht="18.75">
      <c r="A37" s="2" t="s">
        <v>50</v>
      </c>
      <c r="C37" s="4">
        <v>15883262</v>
      </c>
      <c r="D37" s="4"/>
      <c r="E37" s="4">
        <v>108942420478</v>
      </c>
      <c r="F37" s="4"/>
      <c r="G37" s="4">
        <v>94843060842</v>
      </c>
      <c r="H37" s="4"/>
      <c r="I37" s="4">
        <f t="shared" si="0"/>
        <v>14099359636</v>
      </c>
      <c r="J37" s="4"/>
      <c r="K37" s="4">
        <v>15883262</v>
      </c>
      <c r="L37" s="4"/>
      <c r="M37" s="4">
        <v>108942420478</v>
      </c>
      <c r="N37" s="4"/>
      <c r="O37" s="4">
        <v>123625965837</v>
      </c>
      <c r="P37" s="4"/>
      <c r="Q37" s="4">
        <f t="shared" si="1"/>
        <v>-14683545359</v>
      </c>
    </row>
    <row r="38" spans="1:17" ht="18.75">
      <c r="A38" s="2" t="s">
        <v>46</v>
      </c>
      <c r="C38" s="4">
        <v>3000000</v>
      </c>
      <c r="D38" s="4"/>
      <c r="E38" s="4">
        <v>72764460000</v>
      </c>
      <c r="F38" s="4"/>
      <c r="G38" s="4">
        <v>64831941000</v>
      </c>
      <c r="H38" s="4"/>
      <c r="I38" s="4">
        <f t="shared" si="0"/>
        <v>7932519000</v>
      </c>
      <c r="J38" s="4"/>
      <c r="K38" s="4">
        <v>3000000</v>
      </c>
      <c r="L38" s="4"/>
      <c r="M38" s="4">
        <v>72764460000</v>
      </c>
      <c r="N38" s="4"/>
      <c r="O38" s="4">
        <v>67909952524</v>
      </c>
      <c r="P38" s="4"/>
      <c r="Q38" s="4">
        <f t="shared" si="1"/>
        <v>4854507476</v>
      </c>
    </row>
    <row r="39" spans="1:17" ht="18.75">
      <c r="A39" s="2" t="s">
        <v>45</v>
      </c>
      <c r="C39" s="4">
        <v>6051141</v>
      </c>
      <c r="D39" s="4"/>
      <c r="E39" s="4">
        <v>115189868016</v>
      </c>
      <c r="F39" s="4"/>
      <c r="G39" s="4">
        <v>108272460798</v>
      </c>
      <c r="H39" s="4"/>
      <c r="I39" s="4">
        <f t="shared" si="0"/>
        <v>6917407218</v>
      </c>
      <c r="J39" s="4"/>
      <c r="K39" s="4">
        <v>6051141</v>
      </c>
      <c r="L39" s="4"/>
      <c r="M39" s="4">
        <v>115189868016</v>
      </c>
      <c r="N39" s="4"/>
      <c r="O39" s="4">
        <v>103237245690</v>
      </c>
      <c r="P39" s="4"/>
      <c r="Q39" s="4">
        <f t="shared" si="1"/>
        <v>11952622326</v>
      </c>
    </row>
    <row r="40" spans="1:17" ht="18.75">
      <c r="A40" s="2" t="s">
        <v>55</v>
      </c>
      <c r="C40" s="4">
        <v>5000000</v>
      </c>
      <c r="D40" s="4"/>
      <c r="E40" s="4">
        <v>70080525000</v>
      </c>
      <c r="F40" s="4"/>
      <c r="G40" s="4">
        <v>55766205000</v>
      </c>
      <c r="H40" s="4"/>
      <c r="I40" s="4">
        <f t="shared" si="0"/>
        <v>14314320000</v>
      </c>
      <c r="J40" s="4"/>
      <c r="K40" s="4">
        <v>5000000</v>
      </c>
      <c r="L40" s="4"/>
      <c r="M40" s="4">
        <v>70080525000</v>
      </c>
      <c r="N40" s="4"/>
      <c r="O40" s="4">
        <v>101492505000</v>
      </c>
      <c r="P40" s="4"/>
      <c r="Q40" s="4">
        <f t="shared" si="1"/>
        <v>-31411980000</v>
      </c>
    </row>
    <row r="41" spans="1:17" ht="18.75">
      <c r="A41" s="2" t="s">
        <v>39</v>
      </c>
      <c r="C41" s="4">
        <v>10077371</v>
      </c>
      <c r="D41" s="4"/>
      <c r="E41" s="4">
        <v>18952940935</v>
      </c>
      <c r="F41" s="4"/>
      <c r="G41" s="4">
        <v>17979967249</v>
      </c>
      <c r="H41" s="4"/>
      <c r="I41" s="4">
        <f t="shared" si="0"/>
        <v>972973686</v>
      </c>
      <c r="J41" s="4"/>
      <c r="K41" s="4">
        <v>10077371</v>
      </c>
      <c r="L41" s="4"/>
      <c r="M41" s="4">
        <v>18952940935</v>
      </c>
      <c r="N41" s="4"/>
      <c r="O41" s="4">
        <v>22682728460</v>
      </c>
      <c r="P41" s="4"/>
      <c r="Q41" s="4">
        <f t="shared" si="1"/>
        <v>-3729787525</v>
      </c>
    </row>
    <row r="42" spans="1:17" ht="18.75">
      <c r="A42" s="2" t="s">
        <v>16</v>
      </c>
      <c r="C42" s="4">
        <v>58500000</v>
      </c>
      <c r="D42" s="4"/>
      <c r="E42" s="4">
        <v>192482871750</v>
      </c>
      <c r="F42" s="4"/>
      <c r="G42" s="4">
        <v>169687317150</v>
      </c>
      <c r="H42" s="4"/>
      <c r="I42" s="4">
        <f t="shared" si="0"/>
        <v>22795554600</v>
      </c>
      <c r="J42" s="4"/>
      <c r="K42" s="4">
        <v>58500000</v>
      </c>
      <c r="L42" s="4"/>
      <c r="M42" s="4">
        <v>192482871750</v>
      </c>
      <c r="N42" s="4"/>
      <c r="O42" s="4">
        <v>229104531835</v>
      </c>
      <c r="P42" s="4"/>
      <c r="Q42" s="4">
        <f t="shared" si="1"/>
        <v>-36621660085</v>
      </c>
    </row>
    <row r="43" spans="1:17" ht="18.75">
      <c r="A43" s="2" t="s">
        <v>15</v>
      </c>
      <c r="C43" s="4">
        <v>40822288</v>
      </c>
      <c r="D43" s="4"/>
      <c r="E43" s="4">
        <v>96863016787</v>
      </c>
      <c r="F43" s="4"/>
      <c r="G43" s="4">
        <v>89689633627</v>
      </c>
      <c r="H43" s="4"/>
      <c r="I43" s="4">
        <f t="shared" si="0"/>
        <v>7173383160</v>
      </c>
      <c r="J43" s="4"/>
      <c r="K43" s="4">
        <v>40822288</v>
      </c>
      <c r="L43" s="4"/>
      <c r="M43" s="4">
        <v>96863016787</v>
      </c>
      <c r="N43" s="4"/>
      <c r="O43" s="4">
        <v>107336148394</v>
      </c>
      <c r="P43" s="4"/>
      <c r="Q43" s="4">
        <f t="shared" si="1"/>
        <v>-10473131607</v>
      </c>
    </row>
    <row r="44" spans="1:17" ht="18.75">
      <c r="A44" s="2" t="s">
        <v>65</v>
      </c>
      <c r="C44" s="4">
        <v>8109716</v>
      </c>
      <c r="D44" s="4"/>
      <c r="E44" s="4">
        <v>9568956806</v>
      </c>
      <c r="F44" s="4"/>
      <c r="G44" s="4">
        <v>13875724076</v>
      </c>
      <c r="H44" s="4"/>
      <c r="I44" s="4">
        <f t="shared" si="0"/>
        <v>-4306767270</v>
      </c>
      <c r="J44" s="4"/>
      <c r="K44" s="4">
        <v>8109716</v>
      </c>
      <c r="L44" s="4"/>
      <c r="M44" s="4">
        <v>9568956806</v>
      </c>
      <c r="N44" s="4"/>
      <c r="O44" s="4">
        <v>13875724076</v>
      </c>
      <c r="P44" s="4"/>
      <c r="Q44" s="4">
        <f t="shared" si="1"/>
        <v>-4306767270</v>
      </c>
    </row>
    <row r="45" spans="1:17" ht="18.75">
      <c r="A45" s="2" t="s">
        <v>30</v>
      </c>
      <c r="C45" s="4">
        <v>1100000</v>
      </c>
      <c r="D45" s="4"/>
      <c r="E45" s="4">
        <v>44230254750</v>
      </c>
      <c r="F45" s="4"/>
      <c r="G45" s="4">
        <v>44776982250</v>
      </c>
      <c r="H45" s="4"/>
      <c r="I45" s="4">
        <f t="shared" si="0"/>
        <v>-546727500</v>
      </c>
      <c r="J45" s="4"/>
      <c r="K45" s="4">
        <v>1100000</v>
      </c>
      <c r="L45" s="4"/>
      <c r="M45" s="4">
        <v>44230254750</v>
      </c>
      <c r="N45" s="4"/>
      <c r="O45" s="4">
        <v>43738200000</v>
      </c>
      <c r="P45" s="4"/>
      <c r="Q45" s="4">
        <f t="shared" si="1"/>
        <v>492054750</v>
      </c>
    </row>
    <row r="46" spans="1:17" ht="18.75">
      <c r="A46" s="2" t="s">
        <v>48</v>
      </c>
      <c r="C46" s="4">
        <v>1700000</v>
      </c>
      <c r="D46" s="4"/>
      <c r="E46" s="4">
        <v>12657238650</v>
      </c>
      <c r="F46" s="4"/>
      <c r="G46" s="4">
        <v>12522047850</v>
      </c>
      <c r="H46" s="4"/>
      <c r="I46" s="4">
        <f t="shared" si="0"/>
        <v>135190800</v>
      </c>
      <c r="J46" s="4"/>
      <c r="K46" s="4">
        <v>1700000</v>
      </c>
      <c r="L46" s="4"/>
      <c r="M46" s="4">
        <v>12657238650</v>
      </c>
      <c r="N46" s="4"/>
      <c r="O46" s="4">
        <v>16983344250</v>
      </c>
      <c r="P46" s="4"/>
      <c r="Q46" s="4">
        <f t="shared" si="1"/>
        <v>-4326105600</v>
      </c>
    </row>
    <row r="47" spans="1:17" ht="18.75">
      <c r="A47" s="2" t="s">
        <v>19</v>
      </c>
      <c r="C47" s="4">
        <v>41569329</v>
      </c>
      <c r="D47" s="4"/>
      <c r="E47" s="4">
        <v>75082058541</v>
      </c>
      <c r="F47" s="4"/>
      <c r="G47" s="4">
        <v>69049047783</v>
      </c>
      <c r="H47" s="4"/>
      <c r="I47" s="4">
        <f t="shared" si="0"/>
        <v>6033010758</v>
      </c>
      <c r="J47" s="4"/>
      <c r="K47" s="4">
        <v>41569329</v>
      </c>
      <c r="L47" s="4"/>
      <c r="M47" s="4">
        <v>75082058541</v>
      </c>
      <c r="N47" s="4"/>
      <c r="O47" s="4">
        <v>83139913978</v>
      </c>
      <c r="P47" s="4"/>
      <c r="Q47" s="4">
        <f t="shared" si="1"/>
        <v>-8057855437</v>
      </c>
    </row>
    <row r="48" spans="1:17" ht="18.75">
      <c r="A48" s="2" t="s">
        <v>17</v>
      </c>
      <c r="C48" s="4">
        <v>38137</v>
      </c>
      <c r="D48" s="4"/>
      <c r="E48" s="4">
        <v>26537059</v>
      </c>
      <c r="F48" s="4"/>
      <c r="G48" s="4">
        <v>26537059</v>
      </c>
      <c r="H48" s="4"/>
      <c r="I48" s="4">
        <f t="shared" si="0"/>
        <v>0</v>
      </c>
      <c r="J48" s="4"/>
      <c r="K48" s="4">
        <v>38137</v>
      </c>
      <c r="L48" s="4"/>
      <c r="M48" s="4">
        <v>26537059</v>
      </c>
      <c r="N48" s="4"/>
      <c r="O48" s="4">
        <v>26537059</v>
      </c>
      <c r="P48" s="4"/>
      <c r="Q48" s="4">
        <f t="shared" si="1"/>
        <v>0</v>
      </c>
    </row>
    <row r="49" spans="1:17" ht="18.75">
      <c r="A49" s="2" t="s">
        <v>18</v>
      </c>
      <c r="C49" s="4">
        <v>108053</v>
      </c>
      <c r="D49" s="4"/>
      <c r="E49" s="4">
        <v>53705042</v>
      </c>
      <c r="F49" s="4"/>
      <c r="G49" s="4">
        <v>53705042</v>
      </c>
      <c r="H49" s="4"/>
      <c r="I49" s="4">
        <f t="shared" si="0"/>
        <v>0</v>
      </c>
      <c r="J49" s="4"/>
      <c r="K49" s="4">
        <v>108053</v>
      </c>
      <c r="L49" s="4"/>
      <c r="M49" s="4">
        <v>53705042</v>
      </c>
      <c r="N49" s="4"/>
      <c r="O49" s="4">
        <v>53705042</v>
      </c>
      <c r="P49" s="4"/>
      <c r="Q49" s="4">
        <f t="shared" si="1"/>
        <v>0</v>
      </c>
    </row>
    <row r="50" spans="1:17" ht="18.75">
      <c r="A50" s="2" t="s">
        <v>27</v>
      </c>
      <c r="C50" s="4">
        <v>1003998</v>
      </c>
      <c r="D50" s="4"/>
      <c r="E50" s="4">
        <v>4519053631</v>
      </c>
      <c r="F50" s="4"/>
      <c r="G50" s="4">
        <v>2614018084</v>
      </c>
      <c r="H50" s="4"/>
      <c r="I50" s="4">
        <f t="shared" si="0"/>
        <v>1905035547</v>
      </c>
      <c r="J50" s="4"/>
      <c r="K50" s="4">
        <v>1003998</v>
      </c>
      <c r="L50" s="4"/>
      <c r="M50" s="4">
        <v>4519053631</v>
      </c>
      <c r="N50" s="4"/>
      <c r="O50" s="4">
        <v>4942460162</v>
      </c>
      <c r="P50" s="4"/>
      <c r="Q50" s="4">
        <f t="shared" si="1"/>
        <v>-423406531</v>
      </c>
    </row>
    <row r="51" spans="1:17" ht="18.75">
      <c r="A51" s="2" t="s">
        <v>28</v>
      </c>
      <c r="C51" s="4">
        <v>27440000</v>
      </c>
      <c r="D51" s="4"/>
      <c r="E51" s="4">
        <v>91595266056</v>
      </c>
      <c r="F51" s="4"/>
      <c r="G51" s="4">
        <v>97650700560</v>
      </c>
      <c r="H51" s="4"/>
      <c r="I51" s="4">
        <f t="shared" si="0"/>
        <v>-6055434504</v>
      </c>
      <c r="J51" s="4"/>
      <c r="K51" s="4">
        <v>27440000</v>
      </c>
      <c r="L51" s="4"/>
      <c r="M51" s="4">
        <v>91595266056</v>
      </c>
      <c r="N51" s="4"/>
      <c r="O51" s="4">
        <v>106793006375</v>
      </c>
      <c r="P51" s="4"/>
      <c r="Q51" s="4">
        <f t="shared" si="1"/>
        <v>-15197740319</v>
      </c>
    </row>
    <row r="52" spans="1:17" ht="18.75">
      <c r="A52" s="2" t="s">
        <v>29</v>
      </c>
      <c r="C52" s="4">
        <v>70247</v>
      </c>
      <c r="D52" s="4"/>
      <c r="E52" s="4">
        <v>69829030</v>
      </c>
      <c r="F52" s="4"/>
      <c r="G52" s="4">
        <v>69829030</v>
      </c>
      <c r="H52" s="4"/>
      <c r="I52" s="4">
        <f t="shared" si="0"/>
        <v>0</v>
      </c>
      <c r="J52" s="4"/>
      <c r="K52" s="4">
        <v>70247</v>
      </c>
      <c r="L52" s="4"/>
      <c r="M52" s="4">
        <v>69829030</v>
      </c>
      <c r="N52" s="4"/>
      <c r="O52" s="4">
        <v>70310780</v>
      </c>
      <c r="P52" s="4"/>
      <c r="Q52" s="4">
        <f t="shared" si="1"/>
        <v>-481750</v>
      </c>
    </row>
    <row r="53" spans="1:17" ht="18.75">
      <c r="A53" s="2" t="s">
        <v>26</v>
      </c>
      <c r="C53" s="4">
        <v>2635520</v>
      </c>
      <c r="D53" s="4"/>
      <c r="E53" s="4">
        <v>10272387370</v>
      </c>
      <c r="F53" s="4"/>
      <c r="G53" s="4">
        <v>12942002960</v>
      </c>
      <c r="H53" s="4"/>
      <c r="I53" s="4">
        <f t="shared" si="0"/>
        <v>-2669615590</v>
      </c>
      <c r="J53" s="4"/>
      <c r="K53" s="4">
        <v>2635520</v>
      </c>
      <c r="L53" s="4"/>
      <c r="M53" s="4">
        <v>10272387370</v>
      </c>
      <c r="N53" s="4"/>
      <c r="O53" s="4">
        <v>11773894601</v>
      </c>
      <c r="P53" s="4"/>
      <c r="Q53" s="4">
        <f>M53-O53</f>
        <v>-1501507231</v>
      </c>
    </row>
    <row r="54" spans="1:17" ht="19.5" thickBot="1">
      <c r="C54" s="4"/>
      <c r="D54" s="4"/>
      <c r="E54" s="6">
        <f>SUM(E8:E53)</f>
        <v>5347026262268</v>
      </c>
      <c r="F54" s="4"/>
      <c r="G54" s="6">
        <f>SUM(G8:G53)</f>
        <v>4883130252649</v>
      </c>
      <c r="H54" s="4"/>
      <c r="I54" s="6">
        <f>SUM(I8:I53)</f>
        <v>463896009619</v>
      </c>
      <c r="J54" s="4"/>
      <c r="K54" s="4"/>
      <c r="L54" s="4"/>
      <c r="M54" s="6">
        <f>SUM(M8:M53)</f>
        <v>5347026262268</v>
      </c>
      <c r="N54" s="4"/>
      <c r="O54" s="6">
        <f>SUM(O8:O53)</f>
        <v>5394880818337</v>
      </c>
      <c r="P54" s="4"/>
      <c r="Q54" s="6">
        <f>SUM(Q8:Q53)</f>
        <v>-47854556069</v>
      </c>
    </row>
    <row r="55" spans="1:17" ht="19.5" thickTop="1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>
      <c r="I56" s="7"/>
      <c r="Q56" s="7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3"/>
  <sheetViews>
    <sheetView rightToLeft="1" view="pageBreakPreview" zoomScale="80" zoomScaleNormal="100" zoomScaleSheetLayoutView="80" workbookViewId="0">
      <selection activeCell="O9" sqref="O9"/>
    </sheetView>
  </sheetViews>
  <sheetFormatPr defaultRowHeight="15"/>
  <cols>
    <col min="1" max="1" width="33" style="1" bestFit="1" customWidth="1"/>
    <col min="2" max="2" width="1" style="1" customWidth="1"/>
    <col min="3" max="3" width="13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3.2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3.25">
      <c r="A6" s="19" t="s">
        <v>3</v>
      </c>
      <c r="C6" s="18" t="s">
        <v>104</v>
      </c>
      <c r="D6" s="18" t="s">
        <v>104</v>
      </c>
      <c r="E6" s="18" t="s">
        <v>104</v>
      </c>
      <c r="F6" s="18" t="s">
        <v>104</v>
      </c>
      <c r="G6" s="18" t="s">
        <v>104</v>
      </c>
      <c r="H6" s="18" t="s">
        <v>104</v>
      </c>
      <c r="I6" s="18" t="s">
        <v>104</v>
      </c>
      <c r="K6" s="18" t="s">
        <v>105</v>
      </c>
      <c r="L6" s="18" t="s">
        <v>105</v>
      </c>
      <c r="M6" s="18" t="s">
        <v>105</v>
      </c>
      <c r="N6" s="18" t="s">
        <v>105</v>
      </c>
      <c r="O6" s="18" t="s">
        <v>105</v>
      </c>
      <c r="P6" s="18" t="s">
        <v>105</v>
      </c>
      <c r="Q6" s="18" t="s">
        <v>105</v>
      </c>
    </row>
    <row r="7" spans="1:17" ht="23.25">
      <c r="A7" s="18" t="s">
        <v>3</v>
      </c>
      <c r="C7" s="18" t="s">
        <v>7</v>
      </c>
      <c r="E7" s="18" t="s">
        <v>149</v>
      </c>
      <c r="G7" s="18" t="s">
        <v>150</v>
      </c>
      <c r="I7" s="18" t="s">
        <v>152</v>
      </c>
      <c r="K7" s="18" t="s">
        <v>7</v>
      </c>
      <c r="M7" s="18" t="s">
        <v>149</v>
      </c>
      <c r="O7" s="18" t="s">
        <v>150</v>
      </c>
      <c r="Q7" s="18" t="s">
        <v>152</v>
      </c>
    </row>
    <row r="8" spans="1:17" ht="18.75">
      <c r="A8" s="2" t="s">
        <v>52</v>
      </c>
      <c r="C8" s="4">
        <v>2490764</v>
      </c>
      <c r="D8" s="4"/>
      <c r="E8" s="4">
        <v>33723668490</v>
      </c>
      <c r="F8" s="4"/>
      <c r="G8" s="4">
        <v>42264363298</v>
      </c>
      <c r="H8" s="4"/>
      <c r="I8" s="4">
        <v>-8540694808</v>
      </c>
      <c r="J8" s="4"/>
      <c r="K8" s="4">
        <v>2490764</v>
      </c>
      <c r="L8" s="4"/>
      <c r="M8" s="4">
        <v>33723668490</v>
      </c>
      <c r="N8" s="4"/>
      <c r="O8" s="4">
        <v>42264363298</v>
      </c>
      <c r="P8" s="4"/>
      <c r="Q8" s="4">
        <v>-8540694808</v>
      </c>
    </row>
    <row r="9" spans="1:17" ht="18.75">
      <c r="A9" s="2" t="s">
        <v>51</v>
      </c>
      <c r="C9" s="4">
        <v>553993</v>
      </c>
      <c r="D9" s="4"/>
      <c r="E9" s="4">
        <v>2925301108</v>
      </c>
      <c r="F9" s="4"/>
      <c r="G9" s="4">
        <v>3817699972</v>
      </c>
      <c r="H9" s="4"/>
      <c r="I9" s="4">
        <v>-892398864</v>
      </c>
      <c r="J9" s="4"/>
      <c r="K9" s="4">
        <v>553993</v>
      </c>
      <c r="L9" s="4"/>
      <c r="M9" s="4">
        <v>2925301108</v>
      </c>
      <c r="N9" s="4"/>
      <c r="O9" s="4">
        <v>3817699972</v>
      </c>
      <c r="P9" s="4"/>
      <c r="Q9" s="4">
        <v>-892398864</v>
      </c>
    </row>
    <row r="10" spans="1:17" ht="18.75">
      <c r="A10" s="2" t="s">
        <v>20</v>
      </c>
      <c r="C10" s="4">
        <v>4336</v>
      </c>
      <c r="D10" s="4"/>
      <c r="E10" s="4">
        <v>552508297</v>
      </c>
      <c r="F10" s="4"/>
      <c r="G10" s="4">
        <v>481504651</v>
      </c>
      <c r="H10" s="4"/>
      <c r="I10" s="4">
        <v>71003646</v>
      </c>
      <c r="J10" s="4"/>
      <c r="K10" s="4">
        <v>4336</v>
      </c>
      <c r="L10" s="4"/>
      <c r="M10" s="4">
        <v>552508297</v>
      </c>
      <c r="N10" s="4"/>
      <c r="O10" s="4">
        <v>481504651</v>
      </c>
      <c r="P10" s="4"/>
      <c r="Q10" s="4">
        <v>71003646</v>
      </c>
    </row>
    <row r="11" spans="1:17" ht="18.75">
      <c r="A11" s="2" t="s">
        <v>27</v>
      </c>
      <c r="C11" s="4">
        <v>1673330</v>
      </c>
      <c r="D11" s="4"/>
      <c r="E11" s="4">
        <v>7423908596</v>
      </c>
      <c r="F11" s="4"/>
      <c r="G11" s="4">
        <v>8237433259</v>
      </c>
      <c r="H11" s="4"/>
      <c r="I11" s="4">
        <v>-813524663</v>
      </c>
      <c r="J11" s="4"/>
      <c r="K11" s="4">
        <v>4173330</v>
      </c>
      <c r="L11" s="4"/>
      <c r="M11" s="4">
        <v>24810405177</v>
      </c>
      <c r="N11" s="4"/>
      <c r="O11" s="4">
        <v>26428548223</v>
      </c>
      <c r="P11" s="4"/>
      <c r="Q11" s="4">
        <v>-1618143046</v>
      </c>
    </row>
    <row r="12" spans="1:17" ht="18.75">
      <c r="A12" s="2" t="s">
        <v>34</v>
      </c>
      <c r="C12" s="4">
        <v>1003998</v>
      </c>
      <c r="D12" s="4"/>
      <c r="E12" s="4">
        <v>2395539228</v>
      </c>
      <c r="F12" s="4"/>
      <c r="G12" s="4">
        <v>2395539228</v>
      </c>
      <c r="H12" s="4"/>
      <c r="I12" s="4">
        <v>0</v>
      </c>
      <c r="J12" s="4"/>
      <c r="K12" s="4">
        <v>1003998</v>
      </c>
      <c r="L12" s="4"/>
      <c r="M12" s="4">
        <v>2395539228</v>
      </c>
      <c r="N12" s="4"/>
      <c r="O12" s="4">
        <v>2395539228</v>
      </c>
      <c r="P12" s="4"/>
      <c r="Q12" s="4">
        <v>0</v>
      </c>
    </row>
    <row r="13" spans="1:17" ht="18.75">
      <c r="A13" s="2" t="s">
        <v>49</v>
      </c>
      <c r="C13" s="4">
        <v>919994</v>
      </c>
      <c r="D13" s="4"/>
      <c r="E13" s="4">
        <v>6796690634</v>
      </c>
      <c r="F13" s="4"/>
      <c r="G13" s="4">
        <v>7663677819</v>
      </c>
      <c r="H13" s="4"/>
      <c r="I13" s="4">
        <v>-866987185</v>
      </c>
      <c r="J13" s="4"/>
      <c r="K13" s="4">
        <v>5284146</v>
      </c>
      <c r="L13" s="4"/>
      <c r="M13" s="4">
        <v>35405608728</v>
      </c>
      <c r="N13" s="4"/>
      <c r="O13" s="4">
        <v>44017670164</v>
      </c>
      <c r="P13" s="4"/>
      <c r="Q13" s="4">
        <v>-8612061436</v>
      </c>
    </row>
    <row r="14" spans="1:17" ht="18.75">
      <c r="A14" s="2" t="s">
        <v>25</v>
      </c>
      <c r="C14" s="4">
        <v>100000</v>
      </c>
      <c r="D14" s="4"/>
      <c r="E14" s="4">
        <v>7312081027</v>
      </c>
      <c r="F14" s="4"/>
      <c r="G14" s="4">
        <v>6903517333</v>
      </c>
      <c r="H14" s="4"/>
      <c r="I14" s="4">
        <v>408563694</v>
      </c>
      <c r="J14" s="4"/>
      <c r="K14" s="4">
        <v>2550000</v>
      </c>
      <c r="L14" s="4"/>
      <c r="M14" s="4">
        <v>196638996422</v>
      </c>
      <c r="N14" s="4"/>
      <c r="O14" s="4">
        <v>201372003958</v>
      </c>
      <c r="P14" s="4"/>
      <c r="Q14" s="4">
        <v>-4733007536</v>
      </c>
    </row>
    <row r="15" spans="1:17" ht="18.75">
      <c r="A15" s="2" t="s">
        <v>41</v>
      </c>
      <c r="C15" s="4">
        <v>1000000</v>
      </c>
      <c r="D15" s="4"/>
      <c r="E15" s="4">
        <v>10424875156</v>
      </c>
      <c r="F15" s="4"/>
      <c r="G15" s="4">
        <v>10350561129</v>
      </c>
      <c r="H15" s="4"/>
      <c r="I15" s="4">
        <v>74314027</v>
      </c>
      <c r="J15" s="4"/>
      <c r="K15" s="4">
        <v>7576063</v>
      </c>
      <c r="L15" s="4"/>
      <c r="M15" s="4">
        <v>76928103716</v>
      </c>
      <c r="N15" s="4"/>
      <c r="O15" s="4">
        <v>78416502604</v>
      </c>
      <c r="P15" s="4"/>
      <c r="Q15" s="4">
        <v>-1488398888</v>
      </c>
    </row>
    <row r="16" spans="1:17" ht="18.75">
      <c r="A16" s="2" t="s">
        <v>35</v>
      </c>
      <c r="C16" s="4">
        <v>1</v>
      </c>
      <c r="D16" s="4"/>
      <c r="E16" s="4">
        <v>1</v>
      </c>
      <c r="F16" s="4"/>
      <c r="G16" s="4">
        <v>3225</v>
      </c>
      <c r="H16" s="4"/>
      <c r="I16" s="4">
        <v>-3224</v>
      </c>
      <c r="J16" s="4"/>
      <c r="K16" s="4">
        <v>19911768</v>
      </c>
      <c r="L16" s="4"/>
      <c r="M16" s="4">
        <v>59070606590</v>
      </c>
      <c r="N16" s="4"/>
      <c r="O16" s="4">
        <v>58211568000</v>
      </c>
      <c r="P16" s="4"/>
      <c r="Q16" s="4">
        <v>859038590</v>
      </c>
    </row>
    <row r="17" spans="1:17" ht="18.75">
      <c r="A17" s="2" t="s">
        <v>57</v>
      </c>
      <c r="C17" s="4">
        <v>5560193</v>
      </c>
      <c r="D17" s="4"/>
      <c r="E17" s="4">
        <v>34535460014</v>
      </c>
      <c r="F17" s="4"/>
      <c r="G17" s="4">
        <v>45598656277</v>
      </c>
      <c r="H17" s="4"/>
      <c r="I17" s="4">
        <v>-11063196263</v>
      </c>
      <c r="J17" s="4"/>
      <c r="K17" s="4">
        <v>6000000</v>
      </c>
      <c r="L17" s="4"/>
      <c r="M17" s="4">
        <v>37491184081</v>
      </c>
      <c r="N17" s="4"/>
      <c r="O17" s="4">
        <v>49205475000</v>
      </c>
      <c r="P17" s="4"/>
      <c r="Q17" s="4">
        <v>-11714290919</v>
      </c>
    </row>
    <row r="18" spans="1:17" ht="18.75">
      <c r="A18" s="2" t="s">
        <v>26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309810</v>
      </c>
      <c r="L18" s="4"/>
      <c r="M18" s="4">
        <v>309810</v>
      </c>
      <c r="N18" s="4"/>
      <c r="O18" s="4">
        <v>1384041967</v>
      </c>
      <c r="P18" s="4"/>
      <c r="Q18" s="4">
        <v>-1383732157</v>
      </c>
    </row>
    <row r="19" spans="1:17" ht="18.75">
      <c r="A19" s="2" t="s">
        <v>127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34100000</v>
      </c>
      <c r="L19" s="4"/>
      <c r="M19" s="4">
        <v>144520392583</v>
      </c>
      <c r="N19" s="4"/>
      <c r="O19" s="4">
        <v>194562160402</v>
      </c>
      <c r="P19" s="4"/>
      <c r="Q19" s="4">
        <v>-50041767819</v>
      </c>
    </row>
    <row r="20" spans="1:17" ht="18.75">
      <c r="A20" s="2" t="s">
        <v>153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9098854</v>
      </c>
      <c r="L20" s="4"/>
      <c r="M20" s="4">
        <v>113977340281</v>
      </c>
      <c r="N20" s="4"/>
      <c r="O20" s="4">
        <v>102114841593</v>
      </c>
      <c r="P20" s="4"/>
      <c r="Q20" s="4">
        <v>11862498688</v>
      </c>
    </row>
    <row r="21" spans="1:17" ht="18.75">
      <c r="A21" s="2" t="s">
        <v>154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7800000</v>
      </c>
      <c r="L21" s="4"/>
      <c r="M21" s="4">
        <v>74287552059</v>
      </c>
      <c r="N21" s="4"/>
      <c r="O21" s="4">
        <v>84281523300</v>
      </c>
      <c r="P21" s="4"/>
      <c r="Q21" s="4">
        <v>-9993971241</v>
      </c>
    </row>
    <row r="22" spans="1:17" ht="18.75">
      <c r="A22" s="2" t="s">
        <v>155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16700000</v>
      </c>
      <c r="L22" s="4"/>
      <c r="M22" s="4">
        <v>265824068572</v>
      </c>
      <c r="N22" s="4"/>
      <c r="O22" s="4">
        <v>279886706100</v>
      </c>
      <c r="P22" s="4"/>
      <c r="Q22" s="4">
        <v>-14062637528</v>
      </c>
    </row>
    <row r="23" spans="1:17" ht="18.75">
      <c r="A23" s="2" t="s">
        <v>145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5000000</v>
      </c>
      <c r="L23" s="4"/>
      <c r="M23" s="4">
        <v>99125858723</v>
      </c>
      <c r="N23" s="4"/>
      <c r="O23" s="4">
        <v>100089800000</v>
      </c>
      <c r="P23" s="4"/>
      <c r="Q23" s="4">
        <v>-963941277</v>
      </c>
    </row>
    <row r="24" spans="1:17" ht="18.75">
      <c r="A24" s="2" t="s">
        <v>147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25453</v>
      </c>
      <c r="L24" s="4"/>
      <c r="M24" s="4">
        <v>25453000</v>
      </c>
      <c r="N24" s="4"/>
      <c r="O24" s="4">
        <v>25301554</v>
      </c>
      <c r="P24" s="4"/>
      <c r="Q24" s="4">
        <v>151446</v>
      </c>
    </row>
    <row r="25" spans="1:17" ht="18.75">
      <c r="A25" s="2" t="s">
        <v>147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25453</v>
      </c>
      <c r="L25" s="4"/>
      <c r="M25" s="4">
        <v>130176505</v>
      </c>
      <c r="N25" s="4"/>
      <c r="O25" s="4">
        <v>25453000</v>
      </c>
      <c r="P25" s="4"/>
      <c r="Q25" s="4">
        <v>104723505</v>
      </c>
    </row>
    <row r="26" spans="1:17" ht="18.75">
      <c r="A26" s="2" t="s">
        <v>156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28423611</v>
      </c>
      <c r="L26" s="4"/>
      <c r="M26" s="4">
        <v>91615040551</v>
      </c>
      <c r="N26" s="4"/>
      <c r="O26" s="4">
        <v>99681842535</v>
      </c>
      <c r="P26" s="4"/>
      <c r="Q26" s="4">
        <v>-8066801984</v>
      </c>
    </row>
    <row r="27" spans="1:17" ht="18.75">
      <c r="A27" s="2" t="s">
        <v>119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2500000</v>
      </c>
      <c r="L27" s="4"/>
      <c r="M27" s="4">
        <v>61581591040</v>
      </c>
      <c r="N27" s="4"/>
      <c r="O27" s="4">
        <v>83251687500</v>
      </c>
      <c r="P27" s="4"/>
      <c r="Q27" s="4">
        <v>-21670096460</v>
      </c>
    </row>
    <row r="28" spans="1:17" ht="18.75">
      <c r="A28" s="2" t="s">
        <v>59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1000000</v>
      </c>
      <c r="L28" s="4"/>
      <c r="M28" s="4">
        <v>6361920111</v>
      </c>
      <c r="N28" s="4"/>
      <c r="O28" s="4">
        <v>7495137004</v>
      </c>
      <c r="P28" s="4"/>
      <c r="Q28" s="4">
        <v>-1133216893</v>
      </c>
    </row>
    <row r="29" spans="1:17" ht="18.75">
      <c r="A29" s="2" t="s">
        <v>157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4750000</v>
      </c>
      <c r="L29" s="4"/>
      <c r="M29" s="4">
        <v>41931335035</v>
      </c>
      <c r="N29" s="4"/>
      <c r="O29" s="4">
        <v>33713205750</v>
      </c>
      <c r="P29" s="4"/>
      <c r="Q29" s="4">
        <v>8218129285</v>
      </c>
    </row>
    <row r="30" spans="1:17" ht="18.75">
      <c r="A30" s="2" t="s">
        <v>158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600000</v>
      </c>
      <c r="L30" s="4"/>
      <c r="M30" s="4">
        <v>11845748848</v>
      </c>
      <c r="N30" s="4"/>
      <c r="O30" s="4">
        <v>12143314800</v>
      </c>
      <c r="P30" s="4"/>
      <c r="Q30" s="4">
        <v>-297565952</v>
      </c>
    </row>
    <row r="31" spans="1:17" ht="18.75">
      <c r="A31" s="2" t="s">
        <v>32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4000000</v>
      </c>
      <c r="L31" s="4"/>
      <c r="M31" s="4">
        <v>31247668086</v>
      </c>
      <c r="N31" s="4"/>
      <c r="O31" s="4">
        <v>29304593991</v>
      </c>
      <c r="P31" s="4"/>
      <c r="Q31" s="4">
        <v>1943074095</v>
      </c>
    </row>
    <row r="32" spans="1:17" ht="18.75">
      <c r="A32" s="2" t="s">
        <v>159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8021784</v>
      </c>
      <c r="L32" s="4"/>
      <c r="M32" s="4">
        <v>79740504887</v>
      </c>
      <c r="N32" s="4"/>
      <c r="O32" s="4">
        <v>76957710594</v>
      </c>
      <c r="P32" s="4"/>
      <c r="Q32" s="4">
        <v>2782794293</v>
      </c>
    </row>
    <row r="33" spans="1:17" ht="18.75">
      <c r="A33" s="2" t="s">
        <v>33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593827</v>
      </c>
      <c r="L33" s="4"/>
      <c r="M33" s="4">
        <v>62071932214</v>
      </c>
      <c r="N33" s="4"/>
      <c r="O33" s="4">
        <v>70835247522</v>
      </c>
      <c r="P33" s="4"/>
      <c r="Q33" s="4">
        <v>-8763315308</v>
      </c>
    </row>
    <row r="34" spans="1:17" ht="18.75">
      <c r="A34" s="2" t="s">
        <v>140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49380632</v>
      </c>
      <c r="L34" s="4"/>
      <c r="M34" s="4">
        <v>102781442136</v>
      </c>
      <c r="N34" s="4"/>
      <c r="O34" s="4">
        <v>115992149137</v>
      </c>
      <c r="P34" s="4"/>
      <c r="Q34" s="4">
        <v>-13210707001</v>
      </c>
    </row>
    <row r="35" spans="1:17" ht="18.75">
      <c r="A35" s="2" t="s">
        <v>160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6515544</v>
      </c>
      <c r="L35" s="4"/>
      <c r="M35" s="4">
        <v>70661074680</v>
      </c>
      <c r="N35" s="4"/>
      <c r="O35" s="4">
        <v>70661074680</v>
      </c>
      <c r="P35" s="4"/>
      <c r="Q35" s="4">
        <v>0</v>
      </c>
    </row>
    <row r="36" spans="1:17" ht="18.75">
      <c r="A36" s="2" t="s">
        <v>24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500000</v>
      </c>
      <c r="L36" s="4"/>
      <c r="M36" s="4">
        <v>70300233050</v>
      </c>
      <c r="N36" s="4"/>
      <c r="O36" s="4">
        <v>70204781250</v>
      </c>
      <c r="P36" s="4"/>
      <c r="Q36" s="4">
        <v>95451800</v>
      </c>
    </row>
    <row r="37" spans="1:17" ht="18.75">
      <c r="A37" s="2" t="s">
        <v>43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1500000</v>
      </c>
      <c r="L37" s="4"/>
      <c r="M37" s="4">
        <v>17922721575</v>
      </c>
      <c r="N37" s="4"/>
      <c r="O37" s="4">
        <v>21774451749</v>
      </c>
      <c r="P37" s="4"/>
      <c r="Q37" s="4">
        <v>-3851730174</v>
      </c>
    </row>
    <row r="38" spans="1:17" ht="18.75">
      <c r="A38" s="2" t="s">
        <v>42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16104090</v>
      </c>
      <c r="L38" s="4"/>
      <c r="M38" s="4">
        <v>69721004237</v>
      </c>
      <c r="N38" s="4"/>
      <c r="O38" s="4">
        <v>82200295525</v>
      </c>
      <c r="P38" s="4"/>
      <c r="Q38" s="4">
        <v>-12479291288</v>
      </c>
    </row>
    <row r="39" spans="1:17" ht="18.75">
      <c r="A39" s="2" t="s">
        <v>161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3200000</v>
      </c>
      <c r="L39" s="4"/>
      <c r="M39" s="4">
        <v>8575768785</v>
      </c>
      <c r="N39" s="4"/>
      <c r="O39" s="4">
        <v>15625600000</v>
      </c>
      <c r="P39" s="4"/>
      <c r="Q39" s="4">
        <v>-7049831215</v>
      </c>
    </row>
    <row r="40" spans="1:17" ht="18.75">
      <c r="A40" s="2" t="s">
        <v>53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8088516</v>
      </c>
      <c r="L40" s="4"/>
      <c r="M40" s="4">
        <v>12916459828</v>
      </c>
      <c r="N40" s="4"/>
      <c r="O40" s="4">
        <v>15477749476</v>
      </c>
      <c r="P40" s="4"/>
      <c r="Q40" s="4">
        <v>-2561289648</v>
      </c>
    </row>
    <row r="41" spans="1:17" ht="18.75">
      <c r="A41" s="2" t="s">
        <v>162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500000</v>
      </c>
      <c r="L41" s="4"/>
      <c r="M41" s="4">
        <v>20502778295</v>
      </c>
      <c r="N41" s="4"/>
      <c r="O41" s="4">
        <v>19964666419</v>
      </c>
      <c r="P41" s="4"/>
      <c r="Q41" s="4">
        <v>538111876</v>
      </c>
    </row>
    <row r="42" spans="1:17" ht="18.75">
      <c r="A42" s="2" t="s">
        <v>163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1405546</v>
      </c>
      <c r="L42" s="4"/>
      <c r="M42" s="4">
        <v>17050387214</v>
      </c>
      <c r="N42" s="4"/>
      <c r="O42" s="4">
        <v>16960941494</v>
      </c>
      <c r="P42" s="4"/>
      <c r="Q42" s="4">
        <v>89445720</v>
      </c>
    </row>
    <row r="43" spans="1:17" ht="18.75">
      <c r="A43" s="2" t="s">
        <v>164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9500000</v>
      </c>
      <c r="L43" s="4"/>
      <c r="M43" s="4">
        <v>32481206474</v>
      </c>
      <c r="N43" s="4"/>
      <c r="O43" s="4">
        <v>32060597625</v>
      </c>
      <c r="P43" s="4"/>
      <c r="Q43" s="4">
        <v>420608849</v>
      </c>
    </row>
    <row r="44" spans="1:17" ht="18.75">
      <c r="A44" s="2" t="s">
        <v>165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1214051</v>
      </c>
      <c r="L44" s="4"/>
      <c r="M44" s="4">
        <v>2947686375</v>
      </c>
      <c r="N44" s="4"/>
      <c r="O44" s="4">
        <v>2774690743</v>
      </c>
      <c r="P44" s="4"/>
      <c r="Q44" s="4">
        <v>172995632</v>
      </c>
    </row>
    <row r="45" spans="1:17" ht="18.75">
      <c r="A45" s="2" t="s">
        <v>132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785000</v>
      </c>
      <c r="L45" s="4"/>
      <c r="M45" s="4">
        <v>67708154446</v>
      </c>
      <c r="N45" s="4"/>
      <c r="O45" s="4">
        <v>73350949500</v>
      </c>
      <c r="P45" s="4"/>
      <c r="Q45" s="4">
        <f>-5642795054-309810</f>
        <v>-5643104864</v>
      </c>
    </row>
    <row r="46" spans="1:17" ht="19.5" thickBot="1">
      <c r="C46" s="6">
        <f>SUM(C8:C45)</f>
        <v>13306609</v>
      </c>
      <c r="D46" s="4"/>
      <c r="E46" s="6">
        <f>SUM(E8:E45)</f>
        <v>106090032551</v>
      </c>
      <c r="F46" s="4"/>
      <c r="G46" s="6">
        <f>SUM(G8:G45)</f>
        <v>127712956191</v>
      </c>
      <c r="H46" s="4"/>
      <c r="I46" s="6">
        <f>SUM(I8:I45)</f>
        <v>-21622923640</v>
      </c>
      <c r="J46" s="4"/>
      <c r="K46" s="6">
        <f>SUM(K8:K45)</f>
        <v>271190569</v>
      </c>
      <c r="L46" s="4"/>
      <c r="M46" s="6">
        <f>SUM(M8:M45)</f>
        <v>2047797731237</v>
      </c>
      <c r="N46" s="4"/>
      <c r="O46" s="6">
        <f>SUM(O8:O45)</f>
        <v>2219411390308</v>
      </c>
      <c r="P46" s="4"/>
      <c r="Q46" s="6">
        <f>SUM(Q8:Q45)</f>
        <v>-171613968881</v>
      </c>
    </row>
    <row r="47" spans="1:17" ht="19.5" thickTop="1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>
      <c r="I48" s="3"/>
      <c r="Q48" s="3"/>
    </row>
    <row r="49" spans="9:17">
      <c r="I49" s="3"/>
      <c r="Q49" s="3"/>
    </row>
    <row r="50" spans="9:17">
      <c r="I50" s="7"/>
      <c r="Q50" s="3"/>
    </row>
    <row r="51" spans="9:17">
      <c r="Q51" s="7"/>
    </row>
    <row r="52" spans="9:17">
      <c r="I52" s="7"/>
    </row>
    <row r="53" spans="9:17">
      <c r="Q53" s="7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81"/>
  <sheetViews>
    <sheetView rightToLeft="1" view="pageBreakPreview" zoomScale="80" zoomScaleNormal="100" zoomScaleSheetLayoutView="80" workbookViewId="0">
      <selection activeCell="Q11" sqref="Q11"/>
    </sheetView>
  </sheetViews>
  <sheetFormatPr defaultRowHeight="15"/>
  <cols>
    <col min="1" max="1" width="3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18.5703125" style="1" bestFit="1" customWidth="1"/>
    <col min="26" max="16384" width="9.140625" style="1"/>
  </cols>
  <sheetData>
    <row r="2" spans="1:25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5" ht="23.2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5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5" ht="23.25">
      <c r="A6" s="19" t="s">
        <v>3</v>
      </c>
      <c r="C6" s="18" t="s">
        <v>104</v>
      </c>
      <c r="D6" s="18" t="s">
        <v>104</v>
      </c>
      <c r="E6" s="18" t="s">
        <v>104</v>
      </c>
      <c r="F6" s="18" t="s">
        <v>104</v>
      </c>
      <c r="G6" s="18" t="s">
        <v>104</v>
      </c>
      <c r="H6" s="18" t="s">
        <v>104</v>
      </c>
      <c r="I6" s="18" t="s">
        <v>104</v>
      </c>
      <c r="J6" s="18" t="s">
        <v>104</v>
      </c>
      <c r="K6" s="18" t="s">
        <v>104</v>
      </c>
      <c r="M6" s="18" t="s">
        <v>105</v>
      </c>
      <c r="N6" s="18" t="s">
        <v>105</v>
      </c>
      <c r="O6" s="18" t="s">
        <v>105</v>
      </c>
      <c r="P6" s="18" t="s">
        <v>105</v>
      </c>
      <c r="Q6" s="18" t="s">
        <v>105</v>
      </c>
      <c r="R6" s="18" t="s">
        <v>105</v>
      </c>
      <c r="S6" s="18" t="s">
        <v>105</v>
      </c>
      <c r="T6" s="18" t="s">
        <v>105</v>
      </c>
      <c r="U6" s="18" t="s">
        <v>105</v>
      </c>
    </row>
    <row r="7" spans="1:25" ht="23.25">
      <c r="A7" s="18" t="s">
        <v>3</v>
      </c>
      <c r="C7" s="18" t="s">
        <v>166</v>
      </c>
      <c r="E7" s="18" t="s">
        <v>167</v>
      </c>
      <c r="G7" s="18" t="s">
        <v>168</v>
      </c>
      <c r="I7" s="18" t="s">
        <v>73</v>
      </c>
      <c r="K7" s="18" t="s">
        <v>169</v>
      </c>
      <c r="M7" s="18" t="s">
        <v>166</v>
      </c>
      <c r="O7" s="18" t="s">
        <v>167</v>
      </c>
      <c r="Q7" s="18" t="s">
        <v>168</v>
      </c>
      <c r="S7" s="18" t="s">
        <v>73</v>
      </c>
      <c r="U7" s="18" t="s">
        <v>169</v>
      </c>
      <c r="W7" s="3"/>
      <c r="Y7" s="3"/>
    </row>
    <row r="8" spans="1:25" ht="18.75">
      <c r="A8" s="2" t="s">
        <v>52</v>
      </c>
      <c r="C8" s="4">
        <v>0</v>
      </c>
      <c r="D8" s="4"/>
      <c r="E8" s="4">
        <v>0</v>
      </c>
      <c r="F8" s="4"/>
      <c r="G8" s="4">
        <v>-8540694808</v>
      </c>
      <c r="H8" s="4"/>
      <c r="I8" s="4">
        <f>C8+E8+G8</f>
        <v>-8540694808</v>
      </c>
      <c r="K8" s="9">
        <v>-1.8190087733595466E-2</v>
      </c>
      <c r="M8" s="4">
        <v>807089666</v>
      </c>
      <c r="N8" s="4"/>
      <c r="O8" s="4">
        <v>0</v>
      </c>
      <c r="P8" s="4"/>
      <c r="Q8" s="4">
        <v>-8540694808</v>
      </c>
      <c r="R8" s="4"/>
      <c r="S8" s="4">
        <f>M8+O8+Q8</f>
        <v>-7733605142</v>
      </c>
      <c r="U8" s="9">
        <v>-4.3663118331455752E-2</v>
      </c>
      <c r="W8" s="11"/>
      <c r="Y8" s="11"/>
    </row>
    <row r="9" spans="1:25" ht="18.75">
      <c r="A9" s="2" t="s">
        <v>51</v>
      </c>
      <c r="C9" s="4">
        <v>0</v>
      </c>
      <c r="D9" s="4"/>
      <c r="E9" s="4">
        <v>47870153621</v>
      </c>
      <c r="F9" s="4"/>
      <c r="G9" s="4">
        <v>-892398864</v>
      </c>
      <c r="H9" s="4"/>
      <c r="I9" s="4">
        <f t="shared" ref="I9:I72" si="0">C9+E9+G9</f>
        <v>46977754757</v>
      </c>
      <c r="K9" s="9">
        <v>0.10005385975819331</v>
      </c>
      <c r="M9" s="4">
        <v>75480000000</v>
      </c>
      <c r="N9" s="4"/>
      <c r="O9" s="4">
        <v>-110404211708</v>
      </c>
      <c r="P9" s="4"/>
      <c r="Q9" s="4">
        <v>-892398864</v>
      </c>
      <c r="R9" s="4"/>
      <c r="S9" s="4">
        <f t="shared" ref="S9:S72" si="1">M9+O9+Q9</f>
        <v>-35816610572</v>
      </c>
      <c r="U9" s="9">
        <v>-0.20221680276172874</v>
      </c>
      <c r="W9" s="11"/>
      <c r="Y9" s="11"/>
    </row>
    <row r="10" spans="1:25" ht="18.75">
      <c r="A10" s="2" t="s">
        <v>20</v>
      </c>
      <c r="C10" s="4">
        <v>0</v>
      </c>
      <c r="D10" s="4"/>
      <c r="E10" s="4">
        <v>7819799964</v>
      </c>
      <c r="F10" s="4"/>
      <c r="G10" s="4">
        <v>71003646</v>
      </c>
      <c r="H10" s="4"/>
      <c r="I10" s="4">
        <f t="shared" si="0"/>
        <v>7890803610</v>
      </c>
      <c r="K10" s="9">
        <v>1.6805940638462375E-2</v>
      </c>
      <c r="M10" s="4">
        <v>0</v>
      </c>
      <c r="N10" s="4"/>
      <c r="O10" s="4">
        <v>15365151915</v>
      </c>
      <c r="P10" s="4"/>
      <c r="Q10" s="4">
        <v>71003646</v>
      </c>
      <c r="R10" s="4"/>
      <c r="S10" s="4">
        <f t="shared" si="1"/>
        <v>15436155561</v>
      </c>
      <c r="U10" s="9">
        <v>8.7150904974752821E-2</v>
      </c>
      <c r="W10" s="11"/>
      <c r="Y10" s="11"/>
    </row>
    <row r="11" spans="1:25" ht="18.75">
      <c r="A11" s="2" t="s">
        <v>27</v>
      </c>
      <c r="C11" s="4">
        <v>0</v>
      </c>
      <c r="D11" s="4"/>
      <c r="E11" s="4">
        <v>1905035547</v>
      </c>
      <c r="F11" s="4"/>
      <c r="G11" s="4">
        <v>-813524663</v>
      </c>
      <c r="H11" s="4"/>
      <c r="I11" s="4">
        <f t="shared" si="0"/>
        <v>1091510884</v>
      </c>
      <c r="K11" s="9">
        <v>2.3247146969280091E-3</v>
      </c>
      <c r="M11" s="4">
        <v>1338664000</v>
      </c>
      <c r="N11" s="4"/>
      <c r="O11" s="4">
        <v>-423406530</v>
      </c>
      <c r="P11" s="4"/>
      <c r="Q11" s="4">
        <v>-1618143046</v>
      </c>
      <c r="R11" s="4"/>
      <c r="S11" s="4">
        <f t="shared" si="1"/>
        <v>-702885576</v>
      </c>
      <c r="U11" s="9">
        <v>-3.9684177708644436E-3</v>
      </c>
      <c r="W11" s="11"/>
      <c r="Y11" s="11"/>
    </row>
    <row r="12" spans="1:25" ht="18.75">
      <c r="A12" s="2" t="s">
        <v>34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f t="shared" si="0"/>
        <v>0</v>
      </c>
      <c r="K12" s="9">
        <v>0</v>
      </c>
      <c r="M12" s="4">
        <v>0</v>
      </c>
      <c r="N12" s="4"/>
      <c r="O12" s="4">
        <v>0</v>
      </c>
      <c r="P12" s="4"/>
      <c r="Q12" s="4">
        <v>0</v>
      </c>
      <c r="R12" s="4"/>
      <c r="S12" s="4">
        <f t="shared" si="1"/>
        <v>0</v>
      </c>
      <c r="U12" s="9">
        <v>0</v>
      </c>
      <c r="W12" s="11"/>
      <c r="Y12" s="11"/>
    </row>
    <row r="13" spans="1:25" ht="18.75">
      <c r="A13" s="2" t="s">
        <v>49</v>
      </c>
      <c r="C13" s="4">
        <v>0</v>
      </c>
      <c r="D13" s="4"/>
      <c r="E13" s="4">
        <v>28992454169</v>
      </c>
      <c r="F13" s="4"/>
      <c r="G13" s="4">
        <v>-866987185</v>
      </c>
      <c r="H13" s="4"/>
      <c r="I13" s="4">
        <f t="shared" si="0"/>
        <v>28125466984</v>
      </c>
      <c r="K13" s="9">
        <v>5.9902001358026119E-2</v>
      </c>
      <c r="M13" s="4">
        <v>10406434526</v>
      </c>
      <c r="N13" s="4"/>
      <c r="O13" s="4">
        <v>6823158688</v>
      </c>
      <c r="P13" s="4"/>
      <c r="Q13" s="4">
        <v>-8612061436</v>
      </c>
      <c r="R13" s="4"/>
      <c r="S13" s="4">
        <f t="shared" si="1"/>
        <v>8617531778</v>
      </c>
      <c r="U13" s="9">
        <v>4.8653674817769006E-2</v>
      </c>
      <c r="W13" s="11"/>
      <c r="Y13" s="11"/>
    </row>
    <row r="14" spans="1:25" ht="18.75">
      <c r="A14" s="2" t="s">
        <v>25</v>
      </c>
      <c r="C14" s="4">
        <v>0</v>
      </c>
      <c r="D14" s="4"/>
      <c r="E14" s="4">
        <v>0</v>
      </c>
      <c r="F14" s="4"/>
      <c r="G14" s="4">
        <v>408563694</v>
      </c>
      <c r="H14" s="4"/>
      <c r="I14" s="4">
        <f t="shared" si="0"/>
        <v>408563694</v>
      </c>
      <c r="K14" s="9">
        <v>8.701645013307975E-4</v>
      </c>
      <c r="M14" s="4">
        <v>0</v>
      </c>
      <c r="N14" s="4"/>
      <c r="O14" s="4">
        <v>0</v>
      </c>
      <c r="P14" s="4"/>
      <c r="Q14" s="4">
        <v>-4733007536</v>
      </c>
      <c r="R14" s="4"/>
      <c r="S14" s="4">
        <f t="shared" si="1"/>
        <v>-4733007536</v>
      </c>
      <c r="U14" s="9">
        <v>-2.6722060968139331E-2</v>
      </c>
      <c r="W14" s="11"/>
      <c r="Y14" s="11"/>
    </row>
    <row r="15" spans="1:25" ht="18.75">
      <c r="A15" s="2" t="s">
        <v>41</v>
      </c>
      <c r="C15" s="4">
        <v>0</v>
      </c>
      <c r="D15" s="4"/>
      <c r="E15" s="4">
        <v>43005735040</v>
      </c>
      <c r="F15" s="4"/>
      <c r="G15" s="4">
        <v>74314027</v>
      </c>
      <c r="H15" s="4"/>
      <c r="I15" s="4">
        <f t="shared" si="0"/>
        <v>43080049067</v>
      </c>
      <c r="K15" s="9">
        <v>9.1752473272116886E-2</v>
      </c>
      <c r="M15" s="4">
        <v>19158848640</v>
      </c>
      <c r="N15" s="4"/>
      <c r="O15" s="4">
        <v>27378273865</v>
      </c>
      <c r="P15" s="4"/>
      <c r="Q15" s="4">
        <v>-1488398888</v>
      </c>
      <c r="R15" s="4"/>
      <c r="S15" s="4">
        <f t="shared" si="1"/>
        <v>45048723617</v>
      </c>
      <c r="U15" s="9">
        <v>0.2543403385424764</v>
      </c>
      <c r="W15" s="11"/>
      <c r="Y15" s="11"/>
    </row>
    <row r="16" spans="1:25" ht="18.75">
      <c r="A16" s="2" t="s">
        <v>35</v>
      </c>
      <c r="C16" s="4">
        <v>0</v>
      </c>
      <c r="D16" s="4"/>
      <c r="E16" s="4">
        <v>0</v>
      </c>
      <c r="F16" s="4"/>
      <c r="G16" s="4">
        <v>-3224</v>
      </c>
      <c r="H16" s="4"/>
      <c r="I16" s="4">
        <f t="shared" si="0"/>
        <v>-3224</v>
      </c>
      <c r="K16" s="9">
        <v>-6.8665189626234653E-9</v>
      </c>
      <c r="M16" s="4">
        <v>1272000000</v>
      </c>
      <c r="N16" s="4"/>
      <c r="O16" s="4">
        <v>0</v>
      </c>
      <c r="P16" s="4"/>
      <c r="Q16" s="4">
        <v>859038590</v>
      </c>
      <c r="R16" s="4"/>
      <c r="S16" s="4">
        <f t="shared" si="1"/>
        <v>2131038590</v>
      </c>
      <c r="U16" s="9">
        <v>1.2031618942986967E-2</v>
      </c>
      <c r="W16" s="11"/>
      <c r="Y16" s="11"/>
    </row>
    <row r="17" spans="1:25" ht="18.75">
      <c r="A17" s="2" t="s">
        <v>57</v>
      </c>
      <c r="C17" s="4">
        <v>0</v>
      </c>
      <c r="D17" s="4"/>
      <c r="E17" s="4">
        <v>0</v>
      </c>
      <c r="F17" s="4"/>
      <c r="G17" s="4">
        <v>-11063196263</v>
      </c>
      <c r="H17" s="4"/>
      <c r="I17" s="4">
        <f t="shared" si="0"/>
        <v>-11063196263</v>
      </c>
      <c r="K17" s="9">
        <v>-2.3562545572926353E-2</v>
      </c>
      <c r="M17" s="4">
        <v>474000000</v>
      </c>
      <c r="N17" s="4"/>
      <c r="O17" s="4">
        <v>0</v>
      </c>
      <c r="P17" s="4"/>
      <c r="Q17" s="4">
        <v>-11714290919</v>
      </c>
      <c r="R17" s="4"/>
      <c r="S17" s="4">
        <f t="shared" si="1"/>
        <v>-11240290919</v>
      </c>
      <c r="U17" s="9">
        <v>-6.3461496089437214E-2</v>
      </c>
      <c r="W17" s="11"/>
      <c r="Y17" s="11"/>
    </row>
    <row r="18" spans="1:25" ht="18.75">
      <c r="A18" s="2" t="s">
        <v>26</v>
      </c>
      <c r="C18" s="4">
        <v>0</v>
      </c>
      <c r="D18" s="4"/>
      <c r="E18" s="4">
        <v>-2669615589</v>
      </c>
      <c r="F18" s="4"/>
      <c r="G18" s="4">
        <v>0</v>
      </c>
      <c r="H18" s="4"/>
      <c r="I18" s="4">
        <f t="shared" si="0"/>
        <v>-2669615589</v>
      </c>
      <c r="K18" s="9">
        <v>-5.6857835188535086E-3</v>
      </c>
      <c r="M18" s="4">
        <v>0</v>
      </c>
      <c r="N18" s="4"/>
      <c r="O18" s="4">
        <v>-1501507230</v>
      </c>
      <c r="P18" s="4"/>
      <c r="Q18" s="4">
        <v>-1383732157</v>
      </c>
      <c r="R18" s="4"/>
      <c r="S18" s="4">
        <f t="shared" si="1"/>
        <v>-2885239387</v>
      </c>
      <c r="U18" s="9">
        <v>-1.6289757035174716E-2</v>
      </c>
      <c r="W18" s="11"/>
      <c r="Y18" s="11"/>
    </row>
    <row r="19" spans="1:25" ht="18.75">
      <c r="A19" s="2" t="s">
        <v>127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f t="shared" si="0"/>
        <v>0</v>
      </c>
      <c r="K19" s="9">
        <v>0</v>
      </c>
      <c r="M19" s="4">
        <v>13449049237</v>
      </c>
      <c r="N19" s="4"/>
      <c r="O19" s="4">
        <v>0</v>
      </c>
      <c r="P19" s="4"/>
      <c r="Q19" s="4">
        <v>-50041767819</v>
      </c>
      <c r="R19" s="4"/>
      <c r="S19" s="4">
        <f t="shared" si="1"/>
        <v>-36592718582</v>
      </c>
      <c r="U19" s="9">
        <v>-0.20659862666615644</v>
      </c>
      <c r="W19" s="11"/>
      <c r="Y19" s="11"/>
    </row>
    <row r="20" spans="1:25" ht="18.75">
      <c r="A20" s="2" t="s">
        <v>153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f t="shared" si="0"/>
        <v>0</v>
      </c>
      <c r="K20" s="9">
        <v>0</v>
      </c>
      <c r="M20" s="4">
        <v>0</v>
      </c>
      <c r="N20" s="4"/>
      <c r="O20" s="4">
        <v>0</v>
      </c>
      <c r="P20" s="4"/>
      <c r="Q20" s="4">
        <v>11862498688</v>
      </c>
      <c r="R20" s="4"/>
      <c r="S20" s="4">
        <f t="shared" si="1"/>
        <v>11862498688</v>
      </c>
      <c r="U20" s="9">
        <v>6.6974415477712615E-2</v>
      </c>
      <c r="W20" s="11"/>
      <c r="Y20" s="11"/>
    </row>
    <row r="21" spans="1:25" ht="18.75">
      <c r="A21" s="2" t="s">
        <v>154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f t="shared" si="0"/>
        <v>0</v>
      </c>
      <c r="K21" s="9">
        <v>0</v>
      </c>
      <c r="M21" s="4">
        <v>0</v>
      </c>
      <c r="N21" s="4"/>
      <c r="O21" s="4">
        <v>0</v>
      </c>
      <c r="P21" s="4"/>
      <c r="Q21" s="4">
        <v>-9993971241</v>
      </c>
      <c r="R21" s="4"/>
      <c r="S21" s="4">
        <f t="shared" si="1"/>
        <v>-9993971241</v>
      </c>
      <c r="U21" s="9">
        <v>-5.6424906739432894E-2</v>
      </c>
      <c r="W21" s="11"/>
      <c r="Y21" s="11"/>
    </row>
    <row r="22" spans="1:25" ht="18.75">
      <c r="A22" s="2" t="s">
        <v>155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f t="shared" si="0"/>
        <v>0</v>
      </c>
      <c r="K22" s="9">
        <v>0</v>
      </c>
      <c r="M22" s="4">
        <v>0</v>
      </c>
      <c r="N22" s="4"/>
      <c r="O22" s="4">
        <v>0</v>
      </c>
      <c r="P22" s="4"/>
      <c r="Q22" s="4">
        <v>-14062637528</v>
      </c>
      <c r="R22" s="4"/>
      <c r="S22" s="4">
        <f t="shared" si="1"/>
        <v>-14062637528</v>
      </c>
      <c r="U22" s="9">
        <v>-7.93961671385051E-2</v>
      </c>
      <c r="W22" s="11"/>
      <c r="Y22" s="11"/>
    </row>
    <row r="23" spans="1:25" ht="18.75">
      <c r="A23" s="2" t="s">
        <v>145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f t="shared" si="0"/>
        <v>0</v>
      </c>
      <c r="K23" s="9">
        <v>0</v>
      </c>
      <c r="M23" s="4">
        <v>4250000000</v>
      </c>
      <c r="N23" s="4"/>
      <c r="O23" s="4">
        <v>0</v>
      </c>
      <c r="P23" s="4"/>
      <c r="Q23" s="4">
        <v>-963941277</v>
      </c>
      <c r="R23" s="4"/>
      <c r="S23" s="4">
        <f t="shared" si="1"/>
        <v>3286058723</v>
      </c>
      <c r="U23" s="9">
        <v>1.8552740698803753E-2</v>
      </c>
      <c r="W23" s="11"/>
      <c r="Y23" s="11"/>
    </row>
    <row r="24" spans="1:25" ht="18.75">
      <c r="A24" s="2" t="s">
        <v>147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f t="shared" si="0"/>
        <v>0</v>
      </c>
      <c r="K24" s="9">
        <v>0</v>
      </c>
      <c r="M24" s="4">
        <v>0</v>
      </c>
      <c r="N24" s="4"/>
      <c r="O24" s="4">
        <v>0</v>
      </c>
      <c r="P24" s="4"/>
      <c r="Q24" s="4">
        <v>151446</v>
      </c>
      <c r="R24" s="4"/>
      <c r="S24" s="4">
        <f t="shared" si="1"/>
        <v>151446</v>
      </c>
      <c r="U24" s="9">
        <v>8.5504813051724434E-7</v>
      </c>
      <c r="W24" s="11"/>
      <c r="Y24" s="11"/>
    </row>
    <row r="25" spans="1:25" ht="18.75">
      <c r="A25" s="2" t="s">
        <v>147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f t="shared" si="0"/>
        <v>0</v>
      </c>
      <c r="K25" s="9">
        <v>0</v>
      </c>
      <c r="M25" s="4">
        <f>981807+67429</f>
        <v>1049236</v>
      </c>
      <c r="N25" s="4"/>
      <c r="O25" s="4">
        <v>0</v>
      </c>
      <c r="P25" s="4"/>
      <c r="Q25" s="4">
        <v>104723505</v>
      </c>
      <c r="R25" s="4"/>
      <c r="S25" s="4">
        <f t="shared" si="1"/>
        <v>105772741</v>
      </c>
      <c r="U25" s="9">
        <v>5.9718173112353369E-4</v>
      </c>
      <c r="W25" s="11"/>
      <c r="Y25" s="11"/>
    </row>
    <row r="26" spans="1:25" ht="18.75">
      <c r="A26" s="2" t="s">
        <v>156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f t="shared" si="0"/>
        <v>0</v>
      </c>
      <c r="K26" s="9">
        <v>0</v>
      </c>
      <c r="M26" s="4">
        <v>0</v>
      </c>
      <c r="N26" s="4"/>
      <c r="O26" s="4">
        <v>0</v>
      </c>
      <c r="P26" s="4"/>
      <c r="Q26" s="4">
        <v>-8066801984</v>
      </c>
      <c r="R26" s="4"/>
      <c r="S26" s="4">
        <f t="shared" si="1"/>
        <v>-8066801984</v>
      </c>
      <c r="U26" s="9">
        <v>-4.5544312531674638E-2</v>
      </c>
      <c r="W26" s="11"/>
      <c r="Y26" s="11"/>
    </row>
    <row r="27" spans="1:25" ht="18.75">
      <c r="A27" s="2" t="s">
        <v>119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f t="shared" si="0"/>
        <v>0</v>
      </c>
      <c r="K27" s="9">
        <v>0</v>
      </c>
      <c r="M27" s="4">
        <v>11250000000</v>
      </c>
      <c r="N27" s="4"/>
      <c r="O27" s="4">
        <v>0</v>
      </c>
      <c r="P27" s="4"/>
      <c r="Q27" s="4">
        <v>-21670096460</v>
      </c>
      <c r="R27" s="4"/>
      <c r="S27" s="4">
        <f t="shared" si="1"/>
        <v>-10420096460</v>
      </c>
      <c r="U27" s="9">
        <v>-5.8830764747384252E-2</v>
      </c>
      <c r="W27" s="11"/>
      <c r="Y27" s="11"/>
    </row>
    <row r="28" spans="1:25" ht="18.75">
      <c r="A28" s="2" t="s">
        <v>59</v>
      </c>
      <c r="C28" s="4">
        <v>0</v>
      </c>
      <c r="D28" s="4"/>
      <c r="E28" s="4">
        <v>15586704000</v>
      </c>
      <c r="F28" s="4"/>
      <c r="G28" s="4">
        <v>0</v>
      </c>
      <c r="H28" s="4"/>
      <c r="I28" s="4">
        <f t="shared" si="0"/>
        <v>15586704000</v>
      </c>
      <c r="K28" s="9">
        <v>3.3196773753349569E-2</v>
      </c>
      <c r="M28" s="4">
        <v>11200000000</v>
      </c>
      <c r="N28" s="4"/>
      <c r="O28" s="4">
        <v>-9224783996</v>
      </c>
      <c r="P28" s="4"/>
      <c r="Q28" s="4">
        <v>-1133216893</v>
      </c>
      <c r="R28" s="4"/>
      <c r="S28" s="4">
        <f t="shared" si="1"/>
        <v>841999111</v>
      </c>
      <c r="U28" s="9">
        <v>4.7538381057124768E-3</v>
      </c>
      <c r="W28" s="11"/>
      <c r="Y28" s="11"/>
    </row>
    <row r="29" spans="1:25" ht="18.75">
      <c r="A29" s="2" t="s">
        <v>157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f t="shared" si="0"/>
        <v>0</v>
      </c>
      <c r="K29" s="9">
        <v>0</v>
      </c>
      <c r="M29" s="4">
        <v>0</v>
      </c>
      <c r="N29" s="4"/>
      <c r="O29" s="4">
        <v>0</v>
      </c>
      <c r="P29" s="4"/>
      <c r="Q29" s="4">
        <v>8218129285</v>
      </c>
      <c r="R29" s="4"/>
      <c r="S29" s="4">
        <f t="shared" si="1"/>
        <v>8218129285</v>
      </c>
      <c r="U29" s="9">
        <v>4.6398690500166845E-2</v>
      </c>
      <c r="W29" s="11"/>
      <c r="Y29" s="11"/>
    </row>
    <row r="30" spans="1:25" ht="18.75">
      <c r="A30" s="2" t="s">
        <v>158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f t="shared" si="0"/>
        <v>0</v>
      </c>
      <c r="K30" s="9">
        <v>0</v>
      </c>
      <c r="M30" s="4">
        <v>0</v>
      </c>
      <c r="N30" s="4"/>
      <c r="O30" s="4">
        <v>0</v>
      </c>
      <c r="P30" s="4"/>
      <c r="Q30" s="4">
        <v>-297565952</v>
      </c>
      <c r="R30" s="4"/>
      <c r="S30" s="4">
        <f t="shared" si="1"/>
        <v>-297565952</v>
      </c>
      <c r="U30" s="9">
        <v>-1.680025956203426E-3</v>
      </c>
      <c r="W30" s="11"/>
      <c r="Y30" s="11"/>
    </row>
    <row r="31" spans="1:25" ht="18.75">
      <c r="A31" s="2" t="s">
        <v>32</v>
      </c>
      <c r="C31" s="4">
        <v>0</v>
      </c>
      <c r="D31" s="4"/>
      <c r="E31" s="4">
        <v>298</v>
      </c>
      <c r="F31" s="4"/>
      <c r="G31" s="4">
        <v>0</v>
      </c>
      <c r="H31" s="4"/>
      <c r="I31" s="4">
        <f t="shared" si="0"/>
        <v>298</v>
      </c>
      <c r="K31" s="9">
        <v>6.3468444505638733E-10</v>
      </c>
      <c r="M31" s="4">
        <v>149488104</v>
      </c>
      <c r="N31" s="4"/>
      <c r="O31" s="4">
        <v>-2165</v>
      </c>
      <c r="P31" s="4"/>
      <c r="Q31" s="4">
        <v>1943074095</v>
      </c>
      <c r="R31" s="4"/>
      <c r="S31" s="4">
        <f t="shared" si="1"/>
        <v>2092560034</v>
      </c>
      <c r="U31" s="9">
        <v>1.1814373077313374E-2</v>
      </c>
      <c r="W31" s="11"/>
      <c r="Y31" s="11"/>
    </row>
    <row r="32" spans="1:25" ht="18.75">
      <c r="A32" s="2" t="s">
        <v>159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f t="shared" si="0"/>
        <v>0</v>
      </c>
      <c r="K32" s="9">
        <v>0</v>
      </c>
      <c r="M32" s="4">
        <v>0</v>
      </c>
      <c r="N32" s="4"/>
      <c r="O32" s="4">
        <v>0</v>
      </c>
      <c r="P32" s="4"/>
      <c r="Q32" s="4">
        <v>2782794293</v>
      </c>
      <c r="R32" s="4"/>
      <c r="S32" s="4">
        <f t="shared" si="1"/>
        <v>2782794293</v>
      </c>
      <c r="U32" s="9">
        <v>1.5711362847772189E-2</v>
      </c>
      <c r="W32" s="11"/>
      <c r="Y32" s="11"/>
    </row>
    <row r="33" spans="1:25" ht="18.75">
      <c r="A33" s="2" t="s">
        <v>33</v>
      </c>
      <c r="C33" s="4">
        <v>0</v>
      </c>
      <c r="D33" s="4"/>
      <c r="E33" s="4">
        <v>2729689332</v>
      </c>
      <c r="F33" s="4"/>
      <c r="G33" s="4">
        <v>0</v>
      </c>
      <c r="H33" s="4"/>
      <c r="I33" s="4">
        <f t="shared" si="0"/>
        <v>2729689332</v>
      </c>
      <c r="K33" s="9">
        <v>5.8137293921367806E-3</v>
      </c>
      <c r="M33" s="4">
        <v>10193040455</v>
      </c>
      <c r="N33" s="4"/>
      <c r="O33" s="4">
        <v>11047321096</v>
      </c>
      <c r="P33" s="4"/>
      <c r="Q33" s="4">
        <v>-8763315308</v>
      </c>
      <c r="R33" s="4"/>
      <c r="S33" s="4">
        <f t="shared" si="1"/>
        <v>12477046243</v>
      </c>
      <c r="U33" s="9">
        <v>7.0444086106297668E-2</v>
      </c>
      <c r="W33" s="11"/>
      <c r="Y33" s="11"/>
    </row>
    <row r="34" spans="1:25" ht="18.75">
      <c r="A34" s="2" t="s">
        <v>140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f t="shared" si="0"/>
        <v>0</v>
      </c>
      <c r="K34" s="9">
        <v>0</v>
      </c>
      <c r="M34" s="4">
        <v>465892881</v>
      </c>
      <c r="N34" s="4"/>
      <c r="O34" s="4">
        <v>0</v>
      </c>
      <c r="P34" s="4"/>
      <c r="Q34" s="4">
        <v>-13210707001</v>
      </c>
      <c r="R34" s="4"/>
      <c r="S34" s="4">
        <f t="shared" si="1"/>
        <v>-12744814120</v>
      </c>
      <c r="U34" s="9">
        <v>-7.1955875276308243E-2</v>
      </c>
      <c r="W34" s="11"/>
      <c r="Y34" s="11"/>
    </row>
    <row r="35" spans="1:25" ht="18.75">
      <c r="A35" s="2" t="s">
        <v>160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f t="shared" si="0"/>
        <v>0</v>
      </c>
      <c r="K35" s="9">
        <v>0</v>
      </c>
      <c r="M35" s="4">
        <v>0</v>
      </c>
      <c r="N35" s="4"/>
      <c r="O35" s="4">
        <v>0</v>
      </c>
      <c r="P35" s="4"/>
      <c r="Q35" s="4">
        <v>0</v>
      </c>
      <c r="R35" s="4"/>
      <c r="S35" s="4">
        <f t="shared" si="1"/>
        <v>0</v>
      </c>
      <c r="U35" s="9">
        <v>0</v>
      </c>
      <c r="W35" s="11"/>
      <c r="Y35" s="11"/>
    </row>
    <row r="36" spans="1:25" ht="18.75">
      <c r="A36" s="2" t="s">
        <v>24</v>
      </c>
      <c r="C36" s="4">
        <v>0</v>
      </c>
      <c r="D36" s="4"/>
      <c r="E36" s="4">
        <v>24766565725</v>
      </c>
      <c r="F36" s="4"/>
      <c r="G36" s="4">
        <v>0</v>
      </c>
      <c r="H36" s="4"/>
      <c r="I36" s="4">
        <f t="shared" si="0"/>
        <v>24766565725</v>
      </c>
      <c r="K36" s="9">
        <v>5.2748167862832776E-2</v>
      </c>
      <c r="M36" s="4">
        <v>0</v>
      </c>
      <c r="N36" s="4"/>
      <c r="O36" s="4">
        <v>35019526313</v>
      </c>
      <c r="P36" s="4"/>
      <c r="Q36" s="4">
        <v>95451800</v>
      </c>
      <c r="R36" s="4"/>
      <c r="S36" s="4">
        <f t="shared" si="1"/>
        <v>35114978113</v>
      </c>
      <c r="U36" s="9">
        <v>0.19825545995717683</v>
      </c>
      <c r="W36" s="11"/>
      <c r="Y36" s="11"/>
    </row>
    <row r="37" spans="1:25" ht="18.75">
      <c r="A37" s="2" t="s">
        <v>43</v>
      </c>
      <c r="C37" s="4">
        <v>0</v>
      </c>
      <c r="D37" s="4"/>
      <c r="E37" s="4">
        <v>9029180646</v>
      </c>
      <c r="F37" s="4"/>
      <c r="G37" s="4">
        <v>0</v>
      </c>
      <c r="H37" s="4"/>
      <c r="I37" s="4">
        <f t="shared" si="0"/>
        <v>9029180646</v>
      </c>
      <c r="K37" s="9">
        <v>1.9230471502081823E-2</v>
      </c>
      <c r="M37" s="4">
        <v>24561290400</v>
      </c>
      <c r="N37" s="4"/>
      <c r="O37" s="4">
        <v>-13571467704</v>
      </c>
      <c r="P37" s="4"/>
      <c r="Q37" s="4">
        <v>-3851730174</v>
      </c>
      <c r="R37" s="4"/>
      <c r="S37" s="4">
        <f t="shared" si="1"/>
        <v>7138092522</v>
      </c>
      <c r="U37" s="9">
        <v>4.0300916936698371E-2</v>
      </c>
      <c r="W37" s="11"/>
      <c r="Y37" s="11"/>
    </row>
    <row r="38" spans="1:25" ht="18.75">
      <c r="A38" s="2" t="s">
        <v>42</v>
      </c>
      <c r="C38" s="4">
        <v>0</v>
      </c>
      <c r="D38" s="4"/>
      <c r="E38" s="4">
        <v>15141369600</v>
      </c>
      <c r="F38" s="4"/>
      <c r="G38" s="4">
        <v>0</v>
      </c>
      <c r="H38" s="4"/>
      <c r="I38" s="4">
        <f t="shared" si="0"/>
        <v>15141369600</v>
      </c>
      <c r="K38" s="9">
        <v>3.2248294503253873E-2</v>
      </c>
      <c r="M38" s="4">
        <v>0</v>
      </c>
      <c r="N38" s="4"/>
      <c r="O38" s="4">
        <v>8083612538</v>
      </c>
      <c r="P38" s="4"/>
      <c r="Q38" s="4">
        <v>-12479291288</v>
      </c>
      <c r="R38" s="4"/>
      <c r="S38" s="4">
        <f t="shared" si="1"/>
        <v>-4395678750</v>
      </c>
      <c r="U38" s="9">
        <v>-2.4817538248232886E-2</v>
      </c>
      <c r="W38" s="11"/>
      <c r="Y38" s="11"/>
    </row>
    <row r="39" spans="1:25" ht="18.75">
      <c r="A39" s="2" t="s">
        <v>161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f t="shared" si="0"/>
        <v>0</v>
      </c>
      <c r="K39" s="9">
        <v>0</v>
      </c>
      <c r="M39" s="4">
        <v>0</v>
      </c>
      <c r="N39" s="4"/>
      <c r="O39" s="4">
        <v>0</v>
      </c>
      <c r="P39" s="4"/>
      <c r="Q39" s="4">
        <v>-7049831215</v>
      </c>
      <c r="R39" s="4"/>
      <c r="S39" s="4">
        <f t="shared" si="1"/>
        <v>-7049831215</v>
      </c>
      <c r="U39" s="9">
        <v>-3.9802602913565646E-2</v>
      </c>
      <c r="W39" s="11"/>
      <c r="Y39" s="11"/>
    </row>
    <row r="40" spans="1:25" ht="18.75">
      <c r="A40" s="2" t="s">
        <v>53</v>
      </c>
      <c r="C40" s="4">
        <v>0</v>
      </c>
      <c r="D40" s="4"/>
      <c r="E40" s="4">
        <v>5045954805</v>
      </c>
      <c r="F40" s="4"/>
      <c r="G40" s="4">
        <v>0</v>
      </c>
      <c r="H40" s="4"/>
      <c r="I40" s="4">
        <f t="shared" si="0"/>
        <v>5045954805</v>
      </c>
      <c r="K40" s="9">
        <v>1.0746943037553813E-2</v>
      </c>
      <c r="M40" s="4">
        <v>595000000</v>
      </c>
      <c r="N40" s="4"/>
      <c r="O40" s="4">
        <v>-15290772117</v>
      </c>
      <c r="P40" s="4"/>
      <c r="Q40" s="4">
        <v>-2561289648</v>
      </c>
      <c r="R40" s="4"/>
      <c r="S40" s="4">
        <f t="shared" si="1"/>
        <v>-17257061765</v>
      </c>
      <c r="U40" s="9">
        <v>-9.7431549201589127E-2</v>
      </c>
      <c r="W40" s="11"/>
      <c r="Y40" s="11"/>
    </row>
    <row r="41" spans="1:25" ht="18.75">
      <c r="A41" s="2" t="s">
        <v>162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f t="shared" si="0"/>
        <v>0</v>
      </c>
      <c r="K41" s="9">
        <v>0</v>
      </c>
      <c r="M41" s="4">
        <v>0</v>
      </c>
      <c r="N41" s="4"/>
      <c r="O41" s="4">
        <v>0</v>
      </c>
      <c r="P41" s="4"/>
      <c r="Q41" s="4">
        <v>538111876</v>
      </c>
      <c r="R41" s="4"/>
      <c r="S41" s="4">
        <f t="shared" si="1"/>
        <v>538111876</v>
      </c>
      <c r="U41" s="9">
        <v>3.0381228529173911E-3</v>
      </c>
      <c r="W41" s="11"/>
      <c r="Y41" s="11"/>
    </row>
    <row r="42" spans="1:25" ht="18.75">
      <c r="A42" s="2" t="s">
        <v>163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f t="shared" si="0"/>
        <v>0</v>
      </c>
      <c r="K42" s="9">
        <v>0</v>
      </c>
      <c r="M42" s="4">
        <v>0</v>
      </c>
      <c r="N42" s="4"/>
      <c r="O42" s="4">
        <v>0</v>
      </c>
      <c r="P42" s="4"/>
      <c r="Q42" s="4">
        <v>89445720</v>
      </c>
      <c r="R42" s="4"/>
      <c r="S42" s="4">
        <f t="shared" si="1"/>
        <v>89445720</v>
      </c>
      <c r="U42" s="9">
        <v>5.0500109391313664E-4</v>
      </c>
      <c r="W42" s="11"/>
      <c r="Y42" s="11"/>
    </row>
    <row r="43" spans="1:25" ht="18.75">
      <c r="A43" s="2" t="s">
        <v>164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f t="shared" si="0"/>
        <v>0</v>
      </c>
      <c r="K43" s="9">
        <v>0</v>
      </c>
      <c r="M43" s="4">
        <v>0</v>
      </c>
      <c r="N43" s="4"/>
      <c r="O43" s="4">
        <v>0</v>
      </c>
      <c r="P43" s="4"/>
      <c r="Q43" s="4">
        <v>420608849</v>
      </c>
      <c r="R43" s="4"/>
      <c r="S43" s="4">
        <f t="shared" si="1"/>
        <v>420608849</v>
      </c>
      <c r="U43" s="9">
        <v>2.3747131651972314E-3</v>
      </c>
      <c r="W43" s="11"/>
      <c r="Y43" s="11"/>
    </row>
    <row r="44" spans="1:25" ht="18.75">
      <c r="A44" s="2" t="s">
        <v>165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f t="shared" si="0"/>
        <v>0</v>
      </c>
      <c r="K44" s="9">
        <v>0</v>
      </c>
      <c r="M44" s="4">
        <v>0</v>
      </c>
      <c r="N44" s="4"/>
      <c r="O44" s="4">
        <v>0</v>
      </c>
      <c r="P44" s="4"/>
      <c r="Q44" s="4">
        <v>172995632</v>
      </c>
      <c r="R44" s="4"/>
      <c r="S44" s="4">
        <f t="shared" si="1"/>
        <v>172995632</v>
      </c>
      <c r="U44" s="9">
        <v>9.7671507817472338E-4</v>
      </c>
      <c r="W44" s="11"/>
      <c r="Y44" s="11"/>
    </row>
    <row r="45" spans="1:25" ht="18.75">
      <c r="A45" s="2" t="s">
        <v>132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f t="shared" si="0"/>
        <v>0</v>
      </c>
      <c r="K45" s="9">
        <v>0</v>
      </c>
      <c r="M45" s="4">
        <v>235500000</v>
      </c>
      <c r="N45" s="4"/>
      <c r="O45" s="4">
        <v>0</v>
      </c>
      <c r="P45" s="4"/>
      <c r="Q45" s="4">
        <f>-5642795054-309810</f>
        <v>-5643104864</v>
      </c>
      <c r="R45" s="4"/>
      <c r="S45" s="4">
        <f t="shared" si="1"/>
        <v>-5407604864</v>
      </c>
      <c r="U45" s="9">
        <v>-3.0530766276687119E-2</v>
      </c>
      <c r="W45" s="11"/>
      <c r="Y45" s="11"/>
    </row>
    <row r="46" spans="1:25" ht="18.75">
      <c r="A46" s="2" t="s">
        <v>31</v>
      </c>
      <c r="C46" s="4">
        <v>0</v>
      </c>
      <c r="D46" s="4"/>
      <c r="E46" s="4">
        <v>4337672863</v>
      </c>
      <c r="F46" s="4"/>
      <c r="G46" s="4">
        <v>0</v>
      </c>
      <c r="H46" s="4"/>
      <c r="I46" s="4">
        <f t="shared" si="0"/>
        <v>4337672863</v>
      </c>
      <c r="K46" s="9">
        <v>9.2384345432527035E-3</v>
      </c>
      <c r="M46" s="4">
        <v>1512727320</v>
      </c>
      <c r="N46" s="4"/>
      <c r="O46" s="4">
        <v>-14516745180</v>
      </c>
      <c r="P46" s="4"/>
      <c r="Q46" s="4">
        <v>0</v>
      </c>
      <c r="R46" s="4"/>
      <c r="S46" s="4">
        <f t="shared" si="1"/>
        <v>-13004017860</v>
      </c>
      <c r="U46" s="9">
        <v>-7.3419312232781697E-2</v>
      </c>
      <c r="W46" s="11"/>
      <c r="Y46" s="11"/>
    </row>
    <row r="47" spans="1:25" ht="18.75">
      <c r="A47" s="2" t="s">
        <v>16</v>
      </c>
      <c r="C47" s="4">
        <v>0</v>
      </c>
      <c r="D47" s="4"/>
      <c r="E47" s="4">
        <v>22795554600</v>
      </c>
      <c r="F47" s="4"/>
      <c r="G47" s="4">
        <v>0</v>
      </c>
      <c r="H47" s="4"/>
      <c r="I47" s="4">
        <f t="shared" si="0"/>
        <v>22795554600</v>
      </c>
      <c r="K47" s="9">
        <v>4.8550281614273751E-2</v>
      </c>
      <c r="M47" s="4">
        <v>3370500000</v>
      </c>
      <c r="N47" s="4"/>
      <c r="O47" s="4">
        <v>-36621660085</v>
      </c>
      <c r="P47" s="4"/>
      <c r="Q47" s="4">
        <v>0</v>
      </c>
      <c r="R47" s="4"/>
      <c r="S47" s="4">
        <f t="shared" si="1"/>
        <v>-33251160085</v>
      </c>
      <c r="U47" s="9">
        <v>-0.18773254010148083</v>
      </c>
      <c r="W47" s="11"/>
      <c r="Y47" s="11"/>
    </row>
    <row r="48" spans="1:25" ht="18.75">
      <c r="A48" s="2" t="s">
        <v>36</v>
      </c>
      <c r="C48" s="4">
        <v>0</v>
      </c>
      <c r="D48" s="4"/>
      <c r="E48" s="4">
        <v>1915285837</v>
      </c>
      <c r="F48" s="4"/>
      <c r="G48" s="4">
        <v>0</v>
      </c>
      <c r="H48" s="4"/>
      <c r="I48" s="4">
        <f t="shared" si="0"/>
        <v>1915285837</v>
      </c>
      <c r="K48" s="9">
        <v>4.0792017737607492E-3</v>
      </c>
      <c r="M48" s="4">
        <v>2210632571</v>
      </c>
      <c r="N48" s="4"/>
      <c r="O48" s="4">
        <v>721136824</v>
      </c>
      <c r="P48" s="4"/>
      <c r="Q48" s="4">
        <v>0</v>
      </c>
      <c r="R48" s="4"/>
      <c r="S48" s="4">
        <f t="shared" si="1"/>
        <v>2931769395</v>
      </c>
      <c r="U48" s="9">
        <v>1.6552460548990549E-2</v>
      </c>
      <c r="W48" s="11"/>
      <c r="Y48" s="11"/>
    </row>
    <row r="49" spans="1:25" ht="18.75">
      <c r="A49" s="2" t="s">
        <v>19</v>
      </c>
      <c r="C49" s="4">
        <v>0</v>
      </c>
      <c r="D49" s="4"/>
      <c r="E49" s="4">
        <v>6033010758</v>
      </c>
      <c r="F49" s="4"/>
      <c r="G49" s="4">
        <v>0</v>
      </c>
      <c r="H49" s="4"/>
      <c r="I49" s="4">
        <f t="shared" si="0"/>
        <v>6033010758</v>
      </c>
      <c r="K49" s="9">
        <v>1.2849188204565251E-2</v>
      </c>
      <c r="M49" s="4">
        <v>4454273850</v>
      </c>
      <c r="N49" s="4"/>
      <c r="O49" s="4">
        <v>-8057855436</v>
      </c>
      <c r="P49" s="4"/>
      <c r="Q49" s="4">
        <v>0</v>
      </c>
      <c r="R49" s="4"/>
      <c r="S49" s="4">
        <f t="shared" si="1"/>
        <v>-3603581586</v>
      </c>
      <c r="U49" s="9">
        <v>-2.034544126801412E-2</v>
      </c>
      <c r="W49" s="11"/>
      <c r="Y49" s="11"/>
    </row>
    <row r="50" spans="1:25" ht="18.75">
      <c r="A50" s="2" t="s">
        <v>21</v>
      </c>
      <c r="C50" s="4">
        <v>0</v>
      </c>
      <c r="D50" s="4"/>
      <c r="E50" s="4">
        <v>-1719424984</v>
      </c>
      <c r="F50" s="4"/>
      <c r="G50" s="4">
        <v>0</v>
      </c>
      <c r="H50" s="4"/>
      <c r="I50" s="4">
        <f t="shared" si="0"/>
        <v>-1719424984</v>
      </c>
      <c r="K50" s="9">
        <v>-3.6620546704232474E-3</v>
      </c>
      <c r="M50" s="4">
        <v>42322500000</v>
      </c>
      <c r="N50" s="4"/>
      <c r="O50" s="4">
        <v>-4346279566</v>
      </c>
      <c r="P50" s="4"/>
      <c r="Q50" s="4">
        <v>0</v>
      </c>
      <c r="R50" s="4"/>
      <c r="S50" s="4">
        <f t="shared" si="1"/>
        <v>37976220434</v>
      </c>
      <c r="U50" s="9">
        <v>0.2144097320906625</v>
      </c>
      <c r="W50" s="11"/>
      <c r="Y50" s="11"/>
    </row>
    <row r="51" spans="1:25" ht="18.75">
      <c r="A51" s="2" t="s">
        <v>15</v>
      </c>
      <c r="C51" s="4">
        <v>0</v>
      </c>
      <c r="D51" s="4"/>
      <c r="E51" s="4">
        <v>7173383160</v>
      </c>
      <c r="F51" s="4"/>
      <c r="G51" s="4">
        <v>0</v>
      </c>
      <c r="H51" s="4"/>
      <c r="I51" s="4">
        <f t="shared" si="0"/>
        <v>7173383160</v>
      </c>
      <c r="K51" s="9">
        <v>1.5277968825776625E-2</v>
      </c>
      <c r="M51" s="4">
        <v>2223360000</v>
      </c>
      <c r="N51" s="4"/>
      <c r="O51" s="4">
        <v>-10473131606</v>
      </c>
      <c r="P51" s="4"/>
      <c r="Q51" s="4">
        <v>0</v>
      </c>
      <c r="R51" s="4"/>
      <c r="S51" s="4">
        <f t="shared" si="1"/>
        <v>-8249771606</v>
      </c>
      <c r="U51" s="9">
        <v>-4.6577339704611177E-2</v>
      </c>
      <c r="W51" s="11"/>
      <c r="Y51" s="11"/>
    </row>
    <row r="52" spans="1:25" ht="18.75">
      <c r="A52" s="2" t="s">
        <v>37</v>
      </c>
      <c r="C52" s="4">
        <v>0</v>
      </c>
      <c r="D52" s="4"/>
      <c r="E52" s="4">
        <v>31594040814</v>
      </c>
      <c r="F52" s="4"/>
      <c r="G52" s="4">
        <v>0</v>
      </c>
      <c r="H52" s="4"/>
      <c r="I52" s="4">
        <f t="shared" si="0"/>
        <v>31594040814</v>
      </c>
      <c r="K52" s="9">
        <v>6.7289416983632361E-2</v>
      </c>
      <c r="M52" s="4">
        <v>57084314600</v>
      </c>
      <c r="N52" s="4"/>
      <c r="O52" s="4">
        <v>-31838790638</v>
      </c>
      <c r="P52" s="4"/>
      <c r="Q52" s="4">
        <v>0</v>
      </c>
      <c r="R52" s="4"/>
      <c r="S52" s="4">
        <f t="shared" si="1"/>
        <v>25245523962</v>
      </c>
      <c r="U52" s="9">
        <v>0.1425335635648112</v>
      </c>
      <c r="W52" s="11"/>
      <c r="Y52" s="11"/>
    </row>
    <row r="53" spans="1:25" ht="18.75">
      <c r="A53" s="2" t="s">
        <v>48</v>
      </c>
      <c r="C53" s="4">
        <v>0</v>
      </c>
      <c r="D53" s="4"/>
      <c r="E53" s="4">
        <v>135190800</v>
      </c>
      <c r="F53" s="4"/>
      <c r="G53" s="4">
        <v>0</v>
      </c>
      <c r="H53" s="4"/>
      <c r="I53" s="4">
        <f t="shared" si="0"/>
        <v>135190800</v>
      </c>
      <c r="K53" s="9">
        <v>2.8793120092190954E-4</v>
      </c>
      <c r="M53" s="4">
        <v>1003000000</v>
      </c>
      <c r="N53" s="4"/>
      <c r="O53" s="4">
        <v>-4326105600</v>
      </c>
      <c r="P53" s="4"/>
      <c r="Q53" s="4">
        <v>0</v>
      </c>
      <c r="R53" s="4"/>
      <c r="S53" s="4">
        <f t="shared" si="1"/>
        <v>-3323105600</v>
      </c>
      <c r="U53" s="9">
        <v>-1.8761903455960446E-2</v>
      </c>
      <c r="W53" s="11"/>
      <c r="Y53" s="11"/>
    </row>
    <row r="54" spans="1:25" ht="18.75">
      <c r="A54" s="2" t="s">
        <v>38</v>
      </c>
      <c r="C54" s="4">
        <v>0</v>
      </c>
      <c r="D54" s="4"/>
      <c r="E54" s="4">
        <v>6520968000</v>
      </c>
      <c r="F54" s="4"/>
      <c r="G54" s="4">
        <v>0</v>
      </c>
      <c r="H54" s="4"/>
      <c r="I54" s="4">
        <f t="shared" si="0"/>
        <v>6520968000</v>
      </c>
      <c r="K54" s="9">
        <v>1.3888446162115637E-2</v>
      </c>
      <c r="M54" s="4">
        <v>11000000000</v>
      </c>
      <c r="N54" s="4"/>
      <c r="O54" s="4">
        <v>-9741690000</v>
      </c>
      <c r="P54" s="4"/>
      <c r="Q54" s="4">
        <v>0</v>
      </c>
      <c r="R54" s="4"/>
      <c r="S54" s="4">
        <f t="shared" si="1"/>
        <v>1258310000</v>
      </c>
      <c r="U54" s="9">
        <v>7.1042854424095301E-3</v>
      </c>
      <c r="W54" s="11"/>
      <c r="Y54" s="11"/>
    </row>
    <row r="55" spans="1:25" ht="18.75">
      <c r="A55" s="2" t="s">
        <v>55</v>
      </c>
      <c r="C55" s="4">
        <v>0</v>
      </c>
      <c r="D55" s="4"/>
      <c r="E55" s="4">
        <v>14314320000</v>
      </c>
      <c r="F55" s="4"/>
      <c r="G55" s="4">
        <v>0</v>
      </c>
      <c r="H55" s="4"/>
      <c r="I55" s="4">
        <f t="shared" si="0"/>
        <v>14314320000</v>
      </c>
      <c r="K55" s="9">
        <v>3.0486833038790424E-2</v>
      </c>
      <c r="M55" s="4">
        <v>5433017591</v>
      </c>
      <c r="N55" s="4"/>
      <c r="O55" s="4">
        <v>-31411980000</v>
      </c>
      <c r="P55" s="4"/>
      <c r="Q55" s="4">
        <v>0</v>
      </c>
      <c r="R55" s="4"/>
      <c r="S55" s="4">
        <f t="shared" si="1"/>
        <v>-25978962409</v>
      </c>
      <c r="U55" s="9">
        <v>-0.14667447962041399</v>
      </c>
      <c r="W55" s="11"/>
      <c r="Y55" s="11"/>
    </row>
    <row r="56" spans="1:25" ht="18.75">
      <c r="A56" s="2" t="s">
        <v>56</v>
      </c>
      <c r="C56" s="4">
        <v>0</v>
      </c>
      <c r="D56" s="4"/>
      <c r="E56" s="4">
        <v>7364916450</v>
      </c>
      <c r="F56" s="4"/>
      <c r="G56" s="4">
        <v>0</v>
      </c>
      <c r="H56" s="4"/>
      <c r="I56" s="4">
        <f t="shared" si="0"/>
        <v>7364916450</v>
      </c>
      <c r="K56" s="9">
        <v>1.5685899026694324E-2</v>
      </c>
      <c r="M56" s="4">
        <v>20150000000</v>
      </c>
      <c r="N56" s="4"/>
      <c r="O56" s="4">
        <v>10169131500</v>
      </c>
      <c r="P56" s="4"/>
      <c r="Q56" s="4">
        <v>0</v>
      </c>
      <c r="R56" s="4"/>
      <c r="S56" s="4">
        <f t="shared" si="1"/>
        <v>30319131500</v>
      </c>
      <c r="U56" s="9">
        <v>0.1711786161931084</v>
      </c>
      <c r="W56" s="11"/>
      <c r="Y56" s="11"/>
    </row>
    <row r="57" spans="1:25" ht="18.75">
      <c r="A57" s="2" t="s">
        <v>39</v>
      </c>
      <c r="C57" s="4">
        <v>0</v>
      </c>
      <c r="D57" s="4"/>
      <c r="E57" s="4">
        <v>972973686</v>
      </c>
      <c r="F57" s="4"/>
      <c r="G57" s="4">
        <v>0</v>
      </c>
      <c r="H57" s="4"/>
      <c r="I57" s="4">
        <f t="shared" si="0"/>
        <v>972973686</v>
      </c>
      <c r="K57" s="9">
        <v>2.0722525636019382E-3</v>
      </c>
      <c r="M57" s="4">
        <v>3229926500</v>
      </c>
      <c r="N57" s="4"/>
      <c r="O57" s="4">
        <v>-3729787524</v>
      </c>
      <c r="P57" s="4"/>
      <c r="Q57" s="4">
        <v>0</v>
      </c>
      <c r="R57" s="4"/>
      <c r="S57" s="4">
        <f t="shared" si="1"/>
        <v>-499861024</v>
      </c>
      <c r="U57" s="9">
        <v>-2.8221625799931026E-3</v>
      </c>
      <c r="W57" s="11"/>
      <c r="Y57" s="11"/>
    </row>
    <row r="58" spans="1:25" ht="18.75">
      <c r="A58" s="2" t="s">
        <v>30</v>
      </c>
      <c r="C58" s="4">
        <v>5328250243</v>
      </c>
      <c r="D58" s="4"/>
      <c r="E58" s="4">
        <v>-546727500</v>
      </c>
      <c r="F58" s="4"/>
      <c r="G58" s="4">
        <v>0</v>
      </c>
      <c r="H58" s="4"/>
      <c r="I58" s="4">
        <f t="shared" si="0"/>
        <v>4781522743</v>
      </c>
      <c r="K58" s="9">
        <v>1.018375204250151E-2</v>
      </c>
      <c r="M58" s="4">
        <v>5334450323</v>
      </c>
      <c r="N58" s="4"/>
      <c r="O58" s="4">
        <v>492054750</v>
      </c>
      <c r="P58" s="4"/>
      <c r="Q58" s="4">
        <v>0</v>
      </c>
      <c r="R58" s="4"/>
      <c r="S58" s="4">
        <f t="shared" si="1"/>
        <v>5826505073</v>
      </c>
      <c r="U58" s="9">
        <v>3.2895832640795333E-2</v>
      </c>
      <c r="W58" s="11"/>
      <c r="Y58" s="11"/>
    </row>
    <row r="59" spans="1:25" ht="18.75">
      <c r="A59" s="2" t="s">
        <v>40</v>
      </c>
      <c r="C59" s="4">
        <v>0</v>
      </c>
      <c r="D59" s="4"/>
      <c r="E59" s="4">
        <v>38709826703</v>
      </c>
      <c r="F59" s="4"/>
      <c r="G59" s="4">
        <v>0</v>
      </c>
      <c r="H59" s="4"/>
      <c r="I59" s="4">
        <f t="shared" si="0"/>
        <v>38709826703</v>
      </c>
      <c r="K59" s="9">
        <v>8.2444714359806978E-2</v>
      </c>
      <c r="M59" s="4">
        <v>32073964000</v>
      </c>
      <c r="N59" s="4"/>
      <c r="O59" s="4">
        <v>-2586719160</v>
      </c>
      <c r="P59" s="4"/>
      <c r="Q59" s="4">
        <v>0</v>
      </c>
      <c r="R59" s="4"/>
      <c r="S59" s="4">
        <f t="shared" si="1"/>
        <v>29487244840</v>
      </c>
      <c r="U59" s="9">
        <v>0.16648187191834884</v>
      </c>
      <c r="W59" s="11"/>
      <c r="Y59" s="11"/>
    </row>
    <row r="60" spans="1:25" ht="18.75">
      <c r="A60" s="2" t="s">
        <v>50</v>
      </c>
      <c r="C60" s="4">
        <v>0</v>
      </c>
      <c r="D60" s="4"/>
      <c r="E60" s="4">
        <v>14099359636</v>
      </c>
      <c r="F60" s="4"/>
      <c r="G60" s="4">
        <v>0</v>
      </c>
      <c r="H60" s="4"/>
      <c r="I60" s="4">
        <f t="shared" si="0"/>
        <v>14099359636</v>
      </c>
      <c r="K60" s="9">
        <v>3.0029007537668077E-2</v>
      </c>
      <c r="M60" s="4">
        <v>1607079561</v>
      </c>
      <c r="N60" s="4"/>
      <c r="O60" s="4">
        <v>-14683545358</v>
      </c>
      <c r="P60" s="4"/>
      <c r="Q60" s="4">
        <v>0</v>
      </c>
      <c r="R60" s="4"/>
      <c r="S60" s="4">
        <f t="shared" si="1"/>
        <v>-13076465797</v>
      </c>
      <c r="U60" s="9">
        <v>-7.3828345638032949E-2</v>
      </c>
      <c r="W60" s="11"/>
      <c r="Y60" s="11"/>
    </row>
    <row r="61" spans="1:25" ht="18.75">
      <c r="A61" s="2" t="s">
        <v>47</v>
      </c>
      <c r="C61" s="4">
        <v>0</v>
      </c>
      <c r="D61" s="4"/>
      <c r="E61" s="4">
        <v>13135747342</v>
      </c>
      <c r="F61" s="4"/>
      <c r="G61" s="4">
        <v>0</v>
      </c>
      <c r="H61" s="4"/>
      <c r="I61" s="4">
        <f t="shared" si="0"/>
        <v>13135747342</v>
      </c>
      <c r="K61" s="9">
        <v>2.7976692993819413E-2</v>
      </c>
      <c r="M61" s="4">
        <v>0</v>
      </c>
      <c r="N61" s="4"/>
      <c r="O61" s="4">
        <v>-7953232747</v>
      </c>
      <c r="P61" s="4"/>
      <c r="Q61" s="4">
        <v>0</v>
      </c>
      <c r="R61" s="4"/>
      <c r="S61" s="4">
        <f t="shared" si="1"/>
        <v>-7953232747</v>
      </c>
      <c r="U61" s="9">
        <v>-4.4903112607073664E-2</v>
      </c>
      <c r="W61" s="11"/>
      <c r="Y61" s="11"/>
    </row>
    <row r="62" spans="1:25" ht="18.75">
      <c r="A62" s="2" t="s">
        <v>22</v>
      </c>
      <c r="C62" s="4">
        <v>0</v>
      </c>
      <c r="D62" s="4"/>
      <c r="E62" s="4">
        <v>-2115835425</v>
      </c>
      <c r="F62" s="4"/>
      <c r="G62" s="4">
        <v>0</v>
      </c>
      <c r="H62" s="4"/>
      <c r="I62" s="4">
        <f t="shared" si="0"/>
        <v>-2115835425</v>
      </c>
      <c r="K62" s="9">
        <v>-4.5063350085462091E-3</v>
      </c>
      <c r="M62" s="4">
        <v>0</v>
      </c>
      <c r="N62" s="4"/>
      <c r="O62" s="4">
        <v>-43086103200</v>
      </c>
      <c r="P62" s="4"/>
      <c r="Q62" s="4">
        <v>0</v>
      </c>
      <c r="R62" s="4"/>
      <c r="S62" s="4">
        <f t="shared" si="1"/>
        <v>-43086103200</v>
      </c>
      <c r="U62" s="9">
        <v>-0.24325959082731177</v>
      </c>
      <c r="W62" s="11"/>
      <c r="Y62" s="11"/>
    </row>
    <row r="63" spans="1:25" ht="18.75">
      <c r="A63" s="2" t="s">
        <v>60</v>
      </c>
      <c r="C63" s="4">
        <v>0</v>
      </c>
      <c r="D63" s="4"/>
      <c r="E63" s="4">
        <v>7337683714</v>
      </c>
      <c r="F63" s="4"/>
      <c r="G63" s="4">
        <v>0</v>
      </c>
      <c r="H63" s="4"/>
      <c r="I63" s="4">
        <f t="shared" si="0"/>
        <v>7337683714</v>
      </c>
      <c r="K63" s="9">
        <v>1.5627898375903962E-2</v>
      </c>
      <c r="M63" s="4">
        <v>0</v>
      </c>
      <c r="N63" s="4"/>
      <c r="O63" s="4">
        <v>19417416133</v>
      </c>
      <c r="P63" s="4"/>
      <c r="Q63" s="4">
        <v>0</v>
      </c>
      <c r="R63" s="4"/>
      <c r="S63" s="4">
        <f t="shared" si="1"/>
        <v>19417416133</v>
      </c>
      <c r="U63" s="9">
        <v>0.10962868193281454</v>
      </c>
      <c r="W63" s="11"/>
      <c r="Y63" s="11"/>
    </row>
    <row r="64" spans="1:25" ht="18.75">
      <c r="A64" s="2" t="s">
        <v>62</v>
      </c>
      <c r="C64" s="4">
        <v>0</v>
      </c>
      <c r="D64" s="4"/>
      <c r="E64" s="4">
        <v>1899675970</v>
      </c>
      <c r="F64" s="4"/>
      <c r="G64" s="4">
        <v>0</v>
      </c>
      <c r="H64" s="4"/>
      <c r="I64" s="4">
        <f t="shared" si="0"/>
        <v>1899675970</v>
      </c>
      <c r="K64" s="9">
        <v>4.045955667135585E-3</v>
      </c>
      <c r="M64" s="4">
        <v>0</v>
      </c>
      <c r="N64" s="4"/>
      <c r="O64" s="4">
        <v>-2501140775</v>
      </c>
      <c r="P64" s="4"/>
      <c r="Q64" s="4">
        <v>0</v>
      </c>
      <c r="R64" s="4"/>
      <c r="S64" s="4">
        <f t="shared" si="1"/>
        <v>-2501140775</v>
      </c>
      <c r="U64" s="9">
        <v>-1.4121176814337794E-2</v>
      </c>
      <c r="W64" s="11"/>
      <c r="Y64" s="11"/>
    </row>
    <row r="65" spans="1:25" ht="18.75">
      <c r="A65" s="2" t="s">
        <v>61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f t="shared" si="0"/>
        <v>0</v>
      </c>
      <c r="K65" s="9">
        <v>0</v>
      </c>
      <c r="M65" s="4">
        <v>0</v>
      </c>
      <c r="N65" s="4"/>
      <c r="O65" s="4">
        <v>0</v>
      </c>
      <c r="P65" s="4"/>
      <c r="Q65" s="4">
        <v>0</v>
      </c>
      <c r="R65" s="4"/>
      <c r="S65" s="4">
        <f t="shared" si="1"/>
        <v>0</v>
      </c>
      <c r="U65" s="9">
        <v>0</v>
      </c>
      <c r="W65" s="11"/>
      <c r="Y65" s="11"/>
    </row>
    <row r="66" spans="1:25" ht="18.75">
      <c r="A66" s="2" t="s">
        <v>44</v>
      </c>
      <c r="C66" s="4">
        <v>0</v>
      </c>
      <c r="D66" s="4"/>
      <c r="E66" s="4">
        <v>68788260000</v>
      </c>
      <c r="F66" s="4"/>
      <c r="G66" s="4">
        <v>0</v>
      </c>
      <c r="H66" s="4"/>
      <c r="I66" s="4">
        <f t="shared" si="0"/>
        <v>68788260000</v>
      </c>
      <c r="K66" s="9">
        <v>0.14650616988085399</v>
      </c>
      <c r="M66" s="4">
        <v>0</v>
      </c>
      <c r="N66" s="4"/>
      <c r="O66" s="4">
        <v>121468000182</v>
      </c>
      <c r="P66" s="4"/>
      <c r="Q66" s="4">
        <v>0</v>
      </c>
      <c r="R66" s="4"/>
      <c r="S66" s="4">
        <f t="shared" si="1"/>
        <v>121468000182</v>
      </c>
      <c r="U66" s="9">
        <v>0.68579550779345377</v>
      </c>
      <c r="W66" s="11"/>
      <c r="Y66" s="11"/>
    </row>
    <row r="67" spans="1:25" ht="18.75">
      <c r="A67" s="2" t="s">
        <v>63</v>
      </c>
      <c r="C67" s="4">
        <v>0</v>
      </c>
      <c r="D67" s="4"/>
      <c r="E67" s="4">
        <v>821307813</v>
      </c>
      <c r="F67" s="4"/>
      <c r="G67" s="4">
        <v>0</v>
      </c>
      <c r="H67" s="4"/>
      <c r="I67" s="4">
        <f t="shared" si="0"/>
        <v>821307813</v>
      </c>
      <c r="K67" s="9">
        <v>1.7492325285717455E-3</v>
      </c>
      <c r="M67" s="4">
        <v>0</v>
      </c>
      <c r="N67" s="4"/>
      <c r="O67" s="4">
        <v>821307813</v>
      </c>
      <c r="P67" s="4"/>
      <c r="Q67" s="4">
        <v>0</v>
      </c>
      <c r="R67" s="4"/>
      <c r="S67" s="4">
        <f t="shared" si="1"/>
        <v>821307813</v>
      </c>
      <c r="U67" s="9">
        <v>4.6370172212198179E-3</v>
      </c>
      <c r="W67" s="11"/>
      <c r="Y67" s="11"/>
    </row>
    <row r="68" spans="1:25" ht="18.75">
      <c r="A68" s="2" t="s">
        <v>64</v>
      </c>
      <c r="C68" s="4">
        <v>0</v>
      </c>
      <c r="D68" s="4"/>
      <c r="E68" s="4">
        <v>979417790</v>
      </c>
      <c r="F68" s="4"/>
      <c r="G68" s="4">
        <v>0</v>
      </c>
      <c r="H68" s="4"/>
      <c r="I68" s="4">
        <f t="shared" si="0"/>
        <v>979417790</v>
      </c>
      <c r="K68" s="9">
        <v>2.0859773037735009E-3</v>
      </c>
      <c r="M68" s="4">
        <v>0</v>
      </c>
      <c r="N68" s="4"/>
      <c r="O68" s="4">
        <v>979417790</v>
      </c>
      <c r="P68" s="4"/>
      <c r="Q68" s="4">
        <v>0</v>
      </c>
      <c r="R68" s="4"/>
      <c r="S68" s="4">
        <f t="shared" si="1"/>
        <v>979417790</v>
      </c>
      <c r="U68" s="9">
        <v>5.5296894624805608E-3</v>
      </c>
      <c r="W68" s="11"/>
      <c r="Y68" s="11"/>
    </row>
    <row r="69" spans="1:25" ht="18.75">
      <c r="A69" s="2" t="s">
        <v>54</v>
      </c>
      <c r="C69" s="4">
        <v>0</v>
      </c>
      <c r="D69" s="4"/>
      <c r="E69" s="4">
        <v>7278661499</v>
      </c>
      <c r="F69" s="4"/>
      <c r="G69" s="4">
        <v>0</v>
      </c>
      <c r="H69" s="4"/>
      <c r="I69" s="4">
        <f t="shared" si="0"/>
        <v>7278661499</v>
      </c>
      <c r="K69" s="9">
        <v>1.5502192061228548E-2</v>
      </c>
      <c r="M69" s="4">
        <v>0</v>
      </c>
      <c r="N69" s="4"/>
      <c r="O69" s="4">
        <v>50058987294</v>
      </c>
      <c r="P69" s="4"/>
      <c r="Q69" s="4">
        <v>0</v>
      </c>
      <c r="R69" s="4"/>
      <c r="S69" s="4">
        <f t="shared" si="1"/>
        <v>50058987294</v>
      </c>
      <c r="U69" s="9">
        <v>0.28262775841766169</v>
      </c>
      <c r="W69" s="11"/>
      <c r="Y69" s="11"/>
    </row>
    <row r="70" spans="1:25" ht="18.75">
      <c r="A70" s="2" t="s">
        <v>23</v>
      </c>
      <c r="C70" s="4">
        <v>0</v>
      </c>
      <c r="D70" s="4"/>
      <c r="E70" s="4">
        <v>-3057248349</v>
      </c>
      <c r="F70" s="4"/>
      <c r="G70" s="4">
        <v>0</v>
      </c>
      <c r="H70" s="4"/>
      <c r="I70" s="4">
        <f t="shared" si="0"/>
        <v>-3057248349</v>
      </c>
      <c r="K70" s="9">
        <v>-6.5113690328342999E-3</v>
      </c>
      <c r="M70" s="4">
        <v>0</v>
      </c>
      <c r="N70" s="4"/>
      <c r="O70" s="4">
        <v>15269901190</v>
      </c>
      <c r="P70" s="4"/>
      <c r="Q70" s="4">
        <v>0</v>
      </c>
      <c r="R70" s="4"/>
      <c r="S70" s="4">
        <f t="shared" si="1"/>
        <v>15269901190</v>
      </c>
      <c r="U70" s="9">
        <v>8.621225034462808E-2</v>
      </c>
      <c r="W70" s="11"/>
      <c r="Y70" s="11"/>
    </row>
    <row r="71" spans="1:25" ht="18.75">
      <c r="A71" s="2" t="s">
        <v>58</v>
      </c>
      <c r="C71" s="4">
        <v>0</v>
      </c>
      <c r="D71" s="4"/>
      <c r="E71" s="4">
        <v>11417236843</v>
      </c>
      <c r="F71" s="4"/>
      <c r="G71" s="4">
        <v>0</v>
      </c>
      <c r="H71" s="4"/>
      <c r="I71" s="4">
        <f t="shared" si="0"/>
        <v>11417236843</v>
      </c>
      <c r="K71" s="9">
        <v>2.4316586005962398E-2</v>
      </c>
      <c r="M71" s="4">
        <v>0</v>
      </c>
      <c r="N71" s="4"/>
      <c r="O71" s="4">
        <v>8019823917</v>
      </c>
      <c r="P71" s="4"/>
      <c r="Q71" s="4">
        <v>0</v>
      </c>
      <c r="R71" s="4"/>
      <c r="S71" s="4">
        <f t="shared" si="1"/>
        <v>8019823917</v>
      </c>
      <c r="U71" s="9">
        <v>4.5279079324038497E-2</v>
      </c>
      <c r="W71" s="11"/>
      <c r="Y71" s="11"/>
    </row>
    <row r="72" spans="1:25" ht="18.75">
      <c r="A72" s="2" t="s">
        <v>46</v>
      </c>
      <c r="C72" s="4">
        <v>0</v>
      </c>
      <c r="D72" s="4"/>
      <c r="E72" s="4">
        <v>7932519000</v>
      </c>
      <c r="F72" s="4"/>
      <c r="G72" s="4">
        <v>0</v>
      </c>
      <c r="H72" s="4"/>
      <c r="I72" s="4">
        <f t="shared" si="0"/>
        <v>7932519000</v>
      </c>
      <c r="K72" s="9">
        <v>1.6894786642329695E-2</v>
      </c>
      <c r="M72" s="4">
        <v>0</v>
      </c>
      <c r="N72" s="4"/>
      <c r="O72" s="4">
        <v>4854507476</v>
      </c>
      <c r="P72" s="4"/>
      <c r="Q72" s="4">
        <v>0</v>
      </c>
      <c r="R72" s="4"/>
      <c r="S72" s="4">
        <f t="shared" si="1"/>
        <v>4854507476</v>
      </c>
      <c r="U72" s="9">
        <v>2.740803680477389E-2</v>
      </c>
      <c r="W72" s="11"/>
      <c r="Y72" s="11"/>
    </row>
    <row r="73" spans="1:25" ht="18.75">
      <c r="A73" s="2" t="s">
        <v>45</v>
      </c>
      <c r="C73" s="4">
        <v>0</v>
      </c>
      <c r="D73" s="4"/>
      <c r="E73" s="4">
        <v>6917407218</v>
      </c>
      <c r="F73" s="4"/>
      <c r="G73" s="4">
        <v>0</v>
      </c>
      <c r="H73" s="4"/>
      <c r="I73" s="4">
        <f t="shared" ref="I73:I78" si="2">C73+E73+G73</f>
        <v>6917407218</v>
      </c>
      <c r="K73" s="9">
        <v>1.4732787789883819E-2</v>
      </c>
      <c r="M73" s="4">
        <v>0</v>
      </c>
      <c r="N73" s="4"/>
      <c r="O73" s="4">
        <v>11952622326</v>
      </c>
      <c r="P73" s="4"/>
      <c r="Q73" s="4">
        <v>0</v>
      </c>
      <c r="R73" s="4"/>
      <c r="S73" s="4">
        <f>M73+O73+Q73</f>
        <v>11952622326</v>
      </c>
      <c r="U73" s="9">
        <v>6.7483244025097894E-2</v>
      </c>
      <c r="W73" s="11"/>
      <c r="Y73" s="11"/>
    </row>
    <row r="74" spans="1:25" ht="18.75">
      <c r="A74" s="2" t="s">
        <v>65</v>
      </c>
      <c r="C74" s="4">
        <v>0</v>
      </c>
      <c r="D74" s="4"/>
      <c r="E74" s="4">
        <v>-4306767269</v>
      </c>
      <c r="F74" s="4"/>
      <c r="G74" s="4">
        <v>0</v>
      </c>
      <c r="H74" s="4"/>
      <c r="I74" s="4">
        <f t="shared" si="2"/>
        <v>-4306767269</v>
      </c>
      <c r="K74" s="9">
        <v>-9.1726113896385165E-3</v>
      </c>
      <c r="M74" s="4">
        <v>0</v>
      </c>
      <c r="N74" s="4"/>
      <c r="O74" s="4">
        <v>-4306767269</v>
      </c>
      <c r="P74" s="4"/>
      <c r="Q74" s="4">
        <v>0</v>
      </c>
      <c r="R74" s="4"/>
      <c r="S74" s="4">
        <f t="shared" ref="S73:S78" si="3">M74+O74+Q74</f>
        <v>-4306767269</v>
      </c>
      <c r="U74" s="9">
        <v>-2.4315553411323562E-2</v>
      </c>
      <c r="W74" s="11"/>
      <c r="Y74" s="11"/>
    </row>
    <row r="75" spans="1:25" ht="18.75">
      <c r="A75" s="2" t="s">
        <v>17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f t="shared" si="2"/>
        <v>0</v>
      </c>
      <c r="K75" s="9">
        <v>0</v>
      </c>
      <c r="M75" s="4">
        <v>0</v>
      </c>
      <c r="N75" s="4"/>
      <c r="O75" s="4">
        <v>0</v>
      </c>
      <c r="P75" s="4"/>
      <c r="Q75" s="4">
        <v>0</v>
      </c>
      <c r="R75" s="4"/>
      <c r="S75" s="4">
        <f t="shared" si="3"/>
        <v>0</v>
      </c>
      <c r="U75" s="9">
        <v>0</v>
      </c>
      <c r="W75" s="11"/>
      <c r="Y75" s="11"/>
    </row>
    <row r="76" spans="1:25" ht="18.75">
      <c r="A76" s="2" t="s">
        <v>18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f t="shared" si="2"/>
        <v>0</v>
      </c>
      <c r="K76" s="9">
        <v>0</v>
      </c>
      <c r="M76" s="4">
        <v>0</v>
      </c>
      <c r="N76" s="4"/>
      <c r="O76" s="4">
        <v>0</v>
      </c>
      <c r="P76" s="4"/>
      <c r="Q76" s="4">
        <v>0</v>
      </c>
      <c r="R76" s="4"/>
      <c r="S76" s="4">
        <f t="shared" si="3"/>
        <v>0</v>
      </c>
      <c r="U76" s="9">
        <v>0</v>
      </c>
      <c r="W76" s="11"/>
      <c r="Y76" s="11"/>
    </row>
    <row r="77" spans="1:25" ht="18.75">
      <c r="A77" s="2" t="s">
        <v>28</v>
      </c>
      <c r="C77" s="4">
        <v>0</v>
      </c>
      <c r="D77" s="4"/>
      <c r="E77" s="4">
        <f>-6055434504-4</f>
        <v>-6055434508</v>
      </c>
      <c r="F77" s="4"/>
      <c r="G77" s="4">
        <v>0</v>
      </c>
      <c r="H77" s="4"/>
      <c r="I77" s="4">
        <f t="shared" si="2"/>
        <v>-6055434508</v>
      </c>
      <c r="K77" s="9">
        <v>-1.2896946611695563E-2</v>
      </c>
      <c r="M77" s="4">
        <v>0</v>
      </c>
      <c r="N77" s="4"/>
      <c r="O77" s="4">
        <v>-15197740319</v>
      </c>
      <c r="P77" s="4"/>
      <c r="Q77" s="4">
        <v>0</v>
      </c>
      <c r="R77" s="4"/>
      <c r="S77" s="4">
        <f t="shared" si="3"/>
        <v>-15197740319</v>
      </c>
      <c r="U77" s="9">
        <v>-8.5804837683712332E-2</v>
      </c>
      <c r="W77" s="11"/>
      <c r="Y77" s="11"/>
    </row>
    <row r="78" spans="1:25" ht="18.75">
      <c r="A78" s="2" t="s">
        <v>29</v>
      </c>
      <c r="C78" s="4">
        <v>0</v>
      </c>
      <c r="D78" s="4"/>
      <c r="E78" s="4">
        <v>0</v>
      </c>
      <c r="F78" s="4"/>
      <c r="G78" s="4">
        <v>0</v>
      </c>
      <c r="H78" s="4"/>
      <c r="I78" s="4">
        <f t="shared" si="2"/>
        <v>0</v>
      </c>
      <c r="K78" s="9">
        <v>0</v>
      </c>
      <c r="M78" s="4">
        <v>0</v>
      </c>
      <c r="N78" s="4"/>
      <c r="O78" s="4">
        <f>-481749-17</f>
        <v>-481766</v>
      </c>
      <c r="P78" s="4"/>
      <c r="Q78" s="4">
        <v>0</v>
      </c>
      <c r="R78" s="4"/>
      <c r="S78" s="4">
        <f t="shared" si="3"/>
        <v>-481766</v>
      </c>
      <c r="U78" s="9">
        <v>0</v>
      </c>
      <c r="W78" s="11"/>
      <c r="Y78" s="11"/>
    </row>
    <row r="79" spans="1:25" ht="19.5" thickBot="1">
      <c r="C79" s="6">
        <f>SUM(C8:C78)</f>
        <v>5328250243</v>
      </c>
      <c r="D79" s="4"/>
      <c r="E79" s="6">
        <f>SUM(E8:E78)</f>
        <v>463896009619</v>
      </c>
      <c r="F79" s="4"/>
      <c r="G79" s="6">
        <f>SUM(G8:G78)</f>
        <v>-21622923640</v>
      </c>
      <c r="H79" s="4"/>
      <c r="I79" s="6">
        <f>SUM(I8:I78)</f>
        <v>447601336222</v>
      </c>
      <c r="K79" s="10">
        <f>SUM(K8:K78)</f>
        <v>0.95330740163274341</v>
      </c>
      <c r="M79" s="6">
        <f>SUM(M8:M78)</f>
        <v>378297093461</v>
      </c>
      <c r="N79" s="4"/>
      <c r="O79" s="6">
        <f>SUM(O8:O78)</f>
        <v>-47854556069</v>
      </c>
      <c r="P79" s="4"/>
      <c r="Q79" s="6">
        <f>SUM(Q8:Q78)</f>
        <v>-171613968881</v>
      </c>
      <c r="R79" s="4"/>
      <c r="S79" s="6">
        <f>SUM(S8:S78)</f>
        <v>158828568511</v>
      </c>
      <c r="U79" s="10">
        <f>SUM(U8:U78)</f>
        <v>0.89673205308280357</v>
      </c>
    </row>
    <row r="80" spans="1:25" ht="19.5" thickTop="1">
      <c r="C80" s="4"/>
      <c r="E80" s="4"/>
      <c r="G80" s="4"/>
      <c r="I80" s="4"/>
      <c r="M80" s="4"/>
      <c r="N80" s="4"/>
      <c r="O80" s="4"/>
      <c r="P80" s="4"/>
      <c r="Q80" s="4"/>
      <c r="R80" s="4"/>
      <c r="S80" s="4"/>
      <c r="U80" s="12"/>
    </row>
    <row r="81" spans="3:20">
      <c r="C81" s="7"/>
      <c r="D81" s="7"/>
      <c r="E81" s="7"/>
      <c r="F81" s="7"/>
      <c r="G81" s="7"/>
      <c r="H81" s="7"/>
      <c r="I81" s="7"/>
      <c r="M81" s="7"/>
      <c r="N81" s="7"/>
      <c r="O81" s="7"/>
      <c r="P81" s="7"/>
      <c r="Q81" s="7"/>
      <c r="R81" s="7"/>
      <c r="S81" s="7"/>
      <c r="T81" s="7">
        <f t="shared" ref="N81:T81" si="4">T80-T79</f>
        <v>0</v>
      </c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4" orientation="portrait" r:id="rId1"/>
  <ignoredErrors>
    <ignoredError sqref="I79 S7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view="pageBreakPreview" zoomScale="120" zoomScaleNormal="100" zoomScaleSheetLayoutView="120" workbookViewId="0">
      <selection activeCell="E17" sqref="E17"/>
    </sheetView>
  </sheetViews>
  <sheetFormatPr defaultRowHeight="15"/>
  <cols>
    <col min="1" max="1" width="27.855468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3.2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3.25">
      <c r="A6" s="18" t="s">
        <v>170</v>
      </c>
      <c r="B6" s="18" t="s">
        <v>170</v>
      </c>
      <c r="C6" s="18" t="s">
        <v>170</v>
      </c>
      <c r="E6" s="18" t="s">
        <v>104</v>
      </c>
      <c r="F6" s="18" t="s">
        <v>104</v>
      </c>
      <c r="G6" s="18" t="s">
        <v>104</v>
      </c>
      <c r="I6" s="18" t="s">
        <v>105</v>
      </c>
      <c r="J6" s="18" t="s">
        <v>105</v>
      </c>
      <c r="K6" s="18" t="s">
        <v>105</v>
      </c>
    </row>
    <row r="7" spans="1:11" ht="23.25">
      <c r="A7" s="18" t="s">
        <v>171</v>
      </c>
      <c r="C7" s="18" t="s">
        <v>70</v>
      </c>
      <c r="E7" s="18" t="s">
        <v>172</v>
      </c>
      <c r="G7" s="18" t="s">
        <v>173</v>
      </c>
      <c r="I7" s="18" t="s">
        <v>172</v>
      </c>
      <c r="K7" s="18" t="s">
        <v>173</v>
      </c>
    </row>
    <row r="8" spans="1:11" ht="18.75">
      <c r="A8" s="2" t="s">
        <v>76</v>
      </c>
      <c r="C8" s="5" t="s">
        <v>77</v>
      </c>
      <c r="E8" s="4">
        <v>56579</v>
      </c>
      <c r="G8" s="9">
        <f>E8/$E$17</f>
        <v>-0.19846152766864969</v>
      </c>
      <c r="I8" s="4">
        <v>5722486</v>
      </c>
      <c r="K8" s="9">
        <f>I8/$I$17</f>
        <v>2.1438233626508447E-3</v>
      </c>
    </row>
    <row r="9" spans="1:11" ht="18.75">
      <c r="A9" s="2" t="s">
        <v>80</v>
      </c>
      <c r="C9" s="5" t="s">
        <v>81</v>
      </c>
      <c r="E9" s="4">
        <v>1281</v>
      </c>
      <c r="G9" s="9">
        <f t="shared" ref="G9:G16" si="0">E9/$E$17</f>
        <v>-4.4933494219328764E-3</v>
      </c>
      <c r="I9" s="4">
        <v>17414</v>
      </c>
      <c r="K9" s="9">
        <f t="shared" ref="K9:K16" si="1">I9/$I$17</f>
        <v>6.5238324807088761E-6</v>
      </c>
    </row>
    <row r="10" spans="1:11" ht="18.75">
      <c r="A10" s="2" t="s">
        <v>83</v>
      </c>
      <c r="C10" s="5" t="s">
        <v>84</v>
      </c>
      <c r="E10" s="4">
        <v>1800</v>
      </c>
      <c r="G10" s="9">
        <f t="shared" si="0"/>
        <v>-6.3138399371422162E-3</v>
      </c>
      <c r="I10" s="4">
        <v>12840</v>
      </c>
      <c r="K10" s="9">
        <f t="shared" si="1"/>
        <v>4.810268120609967E-6</v>
      </c>
    </row>
    <row r="11" spans="1:11" ht="18.75">
      <c r="A11" s="2" t="s">
        <v>86</v>
      </c>
      <c r="C11" s="5" t="s">
        <v>87</v>
      </c>
      <c r="E11" s="4">
        <v>176546</v>
      </c>
      <c r="G11" s="9">
        <f t="shared" si="0"/>
        <v>-0.61926843641261642</v>
      </c>
      <c r="I11" s="4">
        <v>952787</v>
      </c>
      <c r="K11" s="9">
        <f t="shared" si="1"/>
        <v>3.5694399780620005E-4</v>
      </c>
    </row>
    <row r="12" spans="1:11" ht="18.75">
      <c r="A12" s="2" t="s">
        <v>88</v>
      </c>
      <c r="C12" s="5" t="s">
        <v>89</v>
      </c>
      <c r="E12" s="4">
        <v>-1411106</v>
      </c>
      <c r="G12" s="9">
        <f t="shared" si="0"/>
        <v>4.949720787967224</v>
      </c>
      <c r="I12" s="4">
        <v>38956671</v>
      </c>
      <c r="K12" s="9">
        <f t="shared" si="1"/>
        <v>1.4594395062024207E-2</v>
      </c>
    </row>
    <row r="13" spans="1:11" ht="18.75">
      <c r="A13" s="2" t="s">
        <v>94</v>
      </c>
      <c r="C13" s="5" t="s">
        <v>95</v>
      </c>
      <c r="E13" s="4">
        <v>889812</v>
      </c>
      <c r="G13" s="9">
        <f t="shared" si="0"/>
        <v>-3.1211836345268829</v>
      </c>
      <c r="I13" s="4">
        <v>3154599</v>
      </c>
      <c r="K13" s="9">
        <f t="shared" si="1"/>
        <v>1.1818120718853646E-3</v>
      </c>
    </row>
    <row r="14" spans="1:11" ht="18.75">
      <c r="A14" s="2" t="s">
        <v>94</v>
      </c>
      <c r="C14" s="5" t="s">
        <v>174</v>
      </c>
      <c r="E14" s="4">
        <v>0</v>
      </c>
      <c r="G14" s="9">
        <f t="shared" si="0"/>
        <v>0</v>
      </c>
      <c r="I14" s="4">
        <v>106034907</v>
      </c>
      <c r="K14" s="9">
        <f t="shared" si="1"/>
        <v>3.9724013459029803E-2</v>
      </c>
    </row>
    <row r="15" spans="1:11" ht="18.75">
      <c r="A15" s="2" t="s">
        <v>112</v>
      </c>
      <c r="C15" s="5" t="s">
        <v>175</v>
      </c>
      <c r="E15" s="4">
        <v>0</v>
      </c>
      <c r="G15" s="9">
        <f t="shared" si="0"/>
        <v>0</v>
      </c>
      <c r="I15" s="4">
        <v>12584031</v>
      </c>
      <c r="K15" s="9">
        <f t="shared" si="1"/>
        <v>4.7143740769523025E-3</v>
      </c>
    </row>
    <row r="16" spans="1:11" ht="18.75">
      <c r="A16" s="2" t="s">
        <v>97</v>
      </c>
      <c r="C16" s="5" t="s">
        <v>100</v>
      </c>
      <c r="E16" s="4">
        <v>0</v>
      </c>
      <c r="G16" s="9">
        <f t="shared" si="0"/>
        <v>0</v>
      </c>
      <c r="I16" s="4">
        <v>2501854142</v>
      </c>
      <c r="K16" s="9">
        <f t="shared" si="1"/>
        <v>0.93727330386904995</v>
      </c>
    </row>
    <row r="17" spans="3:11" ht="19.5" thickBot="1">
      <c r="C17" s="5"/>
      <c r="E17" s="6">
        <f>SUM(E8:E16)</f>
        <v>-285088</v>
      </c>
      <c r="G17" s="10">
        <f>SUM(G8:G16)</f>
        <v>1</v>
      </c>
      <c r="I17" s="6">
        <f>SUM(I8:I16)</f>
        <v>2669289877</v>
      </c>
      <c r="K17" s="10">
        <f>SUM(K8:K16)</f>
        <v>1</v>
      </c>
    </row>
    <row r="18" spans="3:11" ht="19.5" thickTop="1">
      <c r="E18" s="4"/>
      <c r="I18" s="4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13"/>
  <sheetViews>
    <sheetView rightToLeft="1" view="pageBreakPreview" zoomScale="140" zoomScaleNormal="100" zoomScaleSheetLayoutView="140" workbookViewId="0">
      <selection activeCell="C10" sqref="C10"/>
    </sheetView>
  </sheetViews>
  <sheetFormatPr defaultRowHeight="15"/>
  <cols>
    <col min="1" max="1" width="34.1406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4.140625" style="1" bestFit="1" customWidth="1"/>
    <col min="8" max="16384" width="9.140625" style="1"/>
  </cols>
  <sheetData>
    <row r="2" spans="1:8" ht="23.25">
      <c r="A2" s="17" t="s">
        <v>0</v>
      </c>
      <c r="B2" s="17"/>
      <c r="C2" s="17"/>
      <c r="D2" s="17"/>
      <c r="E2" s="17"/>
      <c r="F2" s="17"/>
      <c r="G2" s="17"/>
    </row>
    <row r="3" spans="1:8" ht="23.25">
      <c r="A3" s="17" t="s">
        <v>102</v>
      </c>
      <c r="B3" s="17"/>
      <c r="C3" s="17"/>
      <c r="D3" s="17"/>
      <c r="E3" s="17"/>
      <c r="F3" s="17"/>
      <c r="G3" s="17"/>
    </row>
    <row r="4" spans="1:8" ht="23.25">
      <c r="A4" s="17" t="s">
        <v>2</v>
      </c>
      <c r="B4" s="17"/>
      <c r="C4" s="17"/>
      <c r="D4" s="17"/>
      <c r="E4" s="17"/>
      <c r="F4" s="17"/>
      <c r="G4" s="17"/>
    </row>
    <row r="6" spans="1:8" ht="30">
      <c r="A6" s="20" t="s">
        <v>176</v>
      </c>
      <c r="B6" s="5"/>
      <c r="C6" s="16" t="s">
        <v>104</v>
      </c>
      <c r="D6" s="5"/>
      <c r="E6" s="16" t="s">
        <v>6</v>
      </c>
    </row>
    <row r="7" spans="1:8" ht="30">
      <c r="A7" s="16" t="s">
        <v>176</v>
      </c>
      <c r="B7" s="5"/>
      <c r="C7" s="16" t="s">
        <v>73</v>
      </c>
      <c r="D7" s="5"/>
      <c r="E7" s="16" t="s">
        <v>73</v>
      </c>
    </row>
    <row r="8" spans="1:8" ht="21">
      <c r="A8" s="21" t="s">
        <v>176</v>
      </c>
      <c r="C8" s="4">
        <v>21638405</v>
      </c>
      <c r="D8" s="4"/>
      <c r="E8" s="4">
        <v>2268450978</v>
      </c>
      <c r="G8" s="3"/>
      <c r="H8" s="7"/>
    </row>
    <row r="9" spans="1:8" ht="21">
      <c r="A9" s="21" t="s">
        <v>177</v>
      </c>
      <c r="C9" s="4">
        <v>0</v>
      </c>
      <c r="D9" s="4"/>
      <c r="E9" s="4">
        <v>443</v>
      </c>
      <c r="H9" s="7"/>
    </row>
    <row r="10" spans="1:8" ht="21">
      <c r="A10" s="21" t="s">
        <v>183</v>
      </c>
      <c r="C10" s="4">
        <v>731524244</v>
      </c>
      <c r="D10" s="4"/>
      <c r="E10" s="4">
        <v>0</v>
      </c>
      <c r="H10" s="7"/>
    </row>
    <row r="11" spans="1:8" ht="21">
      <c r="A11" s="21" t="s">
        <v>178</v>
      </c>
      <c r="C11" s="4">
        <v>8612596</v>
      </c>
      <c r="D11" s="4"/>
      <c r="E11" s="4">
        <v>425119512</v>
      </c>
      <c r="G11" s="3"/>
      <c r="H11" s="7"/>
    </row>
    <row r="12" spans="1:8" ht="19.5" thickBot="1">
      <c r="A12" s="2" t="s">
        <v>111</v>
      </c>
      <c r="C12" s="6">
        <f>SUM(C8:C11)</f>
        <v>761775245</v>
      </c>
      <c r="D12" s="4"/>
      <c r="E12" s="6">
        <f>SUM(E8:E11)</f>
        <v>2693570933</v>
      </c>
      <c r="G12" s="3"/>
    </row>
    <row r="13" spans="1:8" ht="15.75" thickTop="1">
      <c r="G13" s="7"/>
    </row>
  </sheetData>
  <mergeCells count="8">
    <mergeCell ref="E7"/>
    <mergeCell ref="E6"/>
    <mergeCell ref="A6:A7"/>
    <mergeCell ref="C7"/>
    <mergeCell ref="C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2022-12-24T05:34:36Z</dcterms:created>
  <dcterms:modified xsi:type="dcterms:W3CDTF">2022-12-25T10:21:40Z</dcterms:modified>
</cp:coreProperties>
</file>