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تجارت شاخصی کاردان\گزارش افشا پرتفو\1403\"/>
    </mc:Choice>
  </mc:AlternateContent>
  <xr:revisionPtr revIDLastSave="0" documentId="13_ncr:1_{F11731FC-5DA9-4BEC-B43D-441C312CC14D}" xr6:coauthVersionLast="47" xr6:coauthVersionMax="47" xr10:uidLastSave="{00000000-0000-0000-0000-000000000000}"/>
  <bookViews>
    <workbookView xWindow="-120" yWindow="-120" windowWidth="29040" windowHeight="15840" firstSheet="3" activeTab="3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بانکی'!$A$1:$K$12</definedName>
    <definedName name="_xlnm.Print_Area" localSheetId="3">'درآمد سرمایه گذاری در سهام'!$A$1:$X$68</definedName>
    <definedName name="_xlnm.Print_Area" localSheetId="6">'درآمد سود سهام'!$A$1:$T$35</definedName>
    <definedName name="_xlnm.Print_Area" localSheetId="9">'درآمد ناشی از تغییر قیمت اوراق'!$A$1:$S$53</definedName>
    <definedName name="_xlnm.Print_Area" localSheetId="8">'درآمد ناشی از فروش'!$A$1:$S$62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بانکی'!$A$1:$N$12</definedName>
    <definedName name="_xlnm.Print_Area" localSheetId="0">سهام!$A$1:$AC$63</definedName>
  </definedNames>
  <calcPr calcId="191029"/>
</workbook>
</file>

<file path=xl/calcChain.xml><?xml version="1.0" encoding="utf-8"?>
<calcChain xmlns="http://schemas.openxmlformats.org/spreadsheetml/2006/main">
  <c r="L68" i="9" l="1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9" i="9"/>
  <c r="W10" i="9"/>
  <c r="W11" i="9"/>
  <c r="W12" i="9"/>
  <c r="W13" i="9"/>
  <c r="W68" i="9" s="1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9" i="9"/>
  <c r="J9" i="8"/>
  <c r="J10" i="8"/>
  <c r="J11" i="8"/>
  <c r="J12" i="8"/>
  <c r="H10" i="8"/>
  <c r="F13" i="8"/>
  <c r="H9" i="8" s="1"/>
  <c r="F12" i="8"/>
  <c r="F11" i="8"/>
  <c r="F8" i="8"/>
  <c r="J8" i="8" s="1"/>
  <c r="J13" i="8" s="1"/>
  <c r="U68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9" i="9"/>
  <c r="S68" i="9"/>
  <c r="S61" i="9"/>
  <c r="P64" i="9"/>
  <c r="Q68" i="9"/>
  <c r="P61" i="9"/>
  <c r="J68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9" i="9"/>
  <c r="H48" i="9"/>
  <c r="H43" i="9"/>
  <c r="H68" i="9"/>
  <c r="H33" i="9"/>
  <c r="H44" i="9"/>
  <c r="H27" i="9"/>
  <c r="H22" i="9"/>
  <c r="H19" i="9"/>
  <c r="H15" i="9"/>
  <c r="H12" i="9"/>
  <c r="H11" i="9"/>
  <c r="F12" i="13"/>
  <c r="F9" i="13"/>
  <c r="F10" i="13"/>
  <c r="F11" i="13"/>
  <c r="F8" i="13"/>
  <c r="J12" i="13"/>
  <c r="J9" i="13"/>
  <c r="J10" i="13"/>
  <c r="J11" i="13"/>
  <c r="J8" i="13"/>
  <c r="M12" i="18"/>
  <c r="M9" i="18"/>
  <c r="M10" i="18"/>
  <c r="M11" i="18"/>
  <c r="M8" i="18"/>
  <c r="K12" i="18"/>
  <c r="K10" i="18"/>
  <c r="Q62" i="19"/>
  <c r="Q61" i="19"/>
  <c r="I48" i="19"/>
  <c r="I62" i="19" s="1"/>
  <c r="I32" i="19"/>
  <c r="I18" i="19"/>
  <c r="I10" i="19"/>
  <c r="I21" i="19"/>
  <c r="I42" i="19"/>
  <c r="I43" i="19"/>
  <c r="I26" i="19"/>
  <c r="I11" i="19"/>
  <c r="I14" i="19"/>
  <c r="Q53" i="21"/>
  <c r="Q49" i="21"/>
  <c r="L17" i="7"/>
  <c r="L10" i="7"/>
  <c r="L11" i="7"/>
  <c r="L12" i="7"/>
  <c r="L13" i="7"/>
  <c r="L14" i="7"/>
  <c r="L15" i="7"/>
  <c r="L16" i="7"/>
  <c r="L9" i="7"/>
  <c r="AB63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9" i="2"/>
  <c r="J63" i="2"/>
  <c r="J58" i="2"/>
  <c r="H63" i="2"/>
  <c r="H57" i="2"/>
  <c r="X63" i="2"/>
  <c r="X57" i="2"/>
  <c r="Z63" i="2"/>
  <c r="Z57" i="2"/>
  <c r="H8" i="8" l="1"/>
  <c r="H12" i="8"/>
  <c r="H11" i="8"/>
  <c r="H13" i="8" l="1"/>
</calcChain>
</file>

<file path=xl/sharedStrings.xml><?xml version="1.0" encoding="utf-8"?>
<sst xmlns="http://schemas.openxmlformats.org/spreadsheetml/2006/main" count="456" uniqueCount="158">
  <si>
    <t>صندوق سرمایه‌گذاری تجارت شاخصی کاردان</t>
  </si>
  <si>
    <t>صورت وضعیت پرتفوی</t>
  </si>
  <si>
    <t>برای ماه منتهی به 1403/04/31</t>
  </si>
  <si>
    <t>-1</t>
  </si>
  <si>
    <t>سرمایه گذاری ها</t>
  </si>
  <si>
    <t>-1-1</t>
  </si>
  <si>
    <t>سرمایه گذاری در سهام و حق تقدم سهام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</si>
  <si>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</si>
  <si>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</si>
  <si>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</si>
  <si>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</si>
  <si>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</si>
  <si>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</si>
  <si>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</si>
  <si>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</si>
  <si>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</si>
  <si>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</si>
  <si>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</si>
  <si>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</si>
  <si>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</si>
  <si>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بهمن  دیزل</t>
  </si>
  <si>
    <t>بیمه البرز</t>
  </si>
  <si>
    <t>بیمه کوثر</t>
  </si>
  <si>
    <t>بین المللی توسعه ص. معادن غدیر</t>
  </si>
  <si>
    <t>بین‌المللی‌توسعه‌ساختمان</t>
  </si>
  <si>
    <t>پالایش نفت اصفهان</t>
  </si>
  <si>
    <t>پالایش نفت تبریز</t>
  </si>
  <si>
    <t>پتروشیمی پردیس</t>
  </si>
  <si>
    <t>پتروشیمی تندگویان</t>
  </si>
  <si>
    <t>پتروشیمی شازند</t>
  </si>
  <si>
    <t>پتروشیمی نوری</t>
  </si>
  <si>
    <t>پدیده شیمی قرن</t>
  </si>
  <si>
    <t>پرتو بار فرابر خلیج فارس</t>
  </si>
  <si>
    <t>پویا زرکان آق دره</t>
  </si>
  <si>
    <t>تامین سرمایه کاردان</t>
  </si>
  <si>
    <t>تایدواترخاورمیانه</t>
  </si>
  <si>
    <t>توسعه حمل و نقل ریلی پارسیان</t>
  </si>
  <si>
    <t>توسعه‌ صنایع‌ بهشهر(هلدینگ</t>
  </si>
  <si>
    <t>تولیدات پتروشیمی قائد بصیر</t>
  </si>
  <si>
    <t>تولیدی و صنعتی گوهرفام</t>
  </si>
  <si>
    <t>س. نفت و گاز و پتروشیمی تأمین</t>
  </si>
  <si>
    <t>سایپا</t>
  </si>
  <si>
    <t>سرمایه گذاری توسعه صنایع سیمان</t>
  </si>
  <si>
    <t>سرمایه گذاری دارویی تامین</t>
  </si>
  <si>
    <t>سرمایه گذاری سیمان تامین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</si>
  <si>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</si>
  <si>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</si>
  <si>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</si>
  <si>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</si>
  <si>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</si>
  <si>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</si>
  <si>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</si>
  <si>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 صوفیان‌</t>
  </si>
  <si>
    <t>سیمرغ</t>
  </si>
  <si>
    <t>صنایع شیمیایی کیمیاگران امروز</t>
  </si>
  <si>
    <t>صنایع مس افق کرمان</t>
  </si>
  <si>
    <t>صنعتی زر ماکارون</t>
  </si>
  <si>
    <t>فولاد مبارکه اصفهان</t>
  </si>
  <si>
    <t>قندهکمتان‌</t>
  </si>
  <si>
    <t>گروه انتخاب الکترونیک آرمان</t>
  </si>
  <si>
    <t>گروه مالی صبا تامین</t>
  </si>
  <si>
    <t>گروه مپنا (سهامی عام)</t>
  </si>
  <si>
    <t>گروه‌بهمن‌</t>
  </si>
  <si>
    <t>مبین انرژی خلیج فارس</t>
  </si>
  <si>
    <t>معدنی‌ املاح‌  ایران‌</t>
  </si>
  <si>
    <t>ملی شیمی کشاورز</t>
  </si>
  <si>
    <t>ملی‌ صنایع‌ مس‌ ایران‌</t>
  </si>
  <si>
    <t>نفت‌ بهران‌</t>
  </si>
  <si>
    <t>کارخانجات‌داروپخش‌</t>
  </si>
  <si>
    <t>کاشی‌ الوند</t>
  </si>
  <si>
    <t>کربن‌ ایران‌</t>
  </si>
  <si>
    <t>کنتورسازی‌ایران‌</t>
  </si>
  <si>
    <t>بیمه اتکایی ایران معین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</si>
  <si>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</si>
  <si>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</si>
  <si>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</si>
  <si>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</si>
  <si>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</si>
  <si>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</si>
  <si>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</si>
  <si>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</si>
  <si>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سمیه شرقی 55917450</t>
  </si>
  <si>
    <t>سپرده کوتاه مدت بانک سامان ملاصدرا 829-828-11666666-1</t>
  </si>
  <si>
    <t>سپرده کوتاه مدت بانک اقتصاد نوین ظفر 120-850-5324660-1</t>
  </si>
  <si>
    <t>سپرده کوتاه مدت بانک خاورمیانه مهستان 1005-10-810-707071031</t>
  </si>
  <si>
    <t>حساب جاری بانک خاورمیانه مهستان 1005-11-040-707071265</t>
  </si>
  <si>
    <t>سپرده کوتاه مدت موسسه اعتباری ملل شیراز جنوبی 051510277000000028</t>
  </si>
  <si>
    <t>حساب جاری بانک تجارت مطهری-مهرداد 1440063</t>
  </si>
  <si>
    <t>سپرده کوتاه مدت بانک تجارت مطهری-مهرداد 279928857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</si>
  <si>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</si>
  <si>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</si>
  <si>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</si>
  <si>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</si>
  <si>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</si>
  <si>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</si>
  <si>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</si>
  <si>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</si>
  <si>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</si>
  <si>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</si>
  <si>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</si>
  <si>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</si>
  <si>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</si>
  <si>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</si>
  <si>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</si>
  <si>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</si>
  <si>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</si>
  <si>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</si>
  <si>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</si>
  <si>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</si>
  <si>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</si>
  <si>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</si>
  <si>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</si>
  <si>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</si>
  <si>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</si>
  <si>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داروسازی‌ سینا</t>
  </si>
  <si>
    <t>شرکت ارتباطات سیار ایران</t>
  </si>
  <si>
    <t>کویر تایر</t>
  </si>
  <si>
    <t>ایران خودرو دیزل</t>
  </si>
  <si>
    <t>پمپ‌ سازی‌ ایران‌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</si>
  <si>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</si>
  <si>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</si>
  <si>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</si>
  <si>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</si>
  <si>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</si>
  <si>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</si>
  <si>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</si>
  <si>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</si>
  <si>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</si>
  <si>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</si>
  <si>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</si>
  <si>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</si>
  <si>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</si>
  <si>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</si>
  <si>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</si>
  <si>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</si>
  <si>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1403/03/26</t>
  </si>
  <si>
    <t>1403/04/16</t>
  </si>
  <si>
    <t>1403/04/13</t>
  </si>
  <si>
    <t>1403/04/30</t>
  </si>
  <si>
    <t>1403/04/28</t>
  </si>
  <si>
    <t>1403/03/13</t>
  </si>
  <si>
    <t>1403/04/21</t>
  </si>
  <si>
    <t>1403/03/21</t>
  </si>
  <si>
    <t>1403/03/09</t>
  </si>
  <si>
    <t>1403/03/30</t>
  </si>
  <si>
    <t>1403/04/10</t>
  </si>
  <si>
    <t>1403/04/24</t>
  </si>
  <si>
    <t>1403/04/23</t>
  </si>
  <si>
    <t>1403/03/01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</si>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</sst>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4"/>
  <sheetViews>
    <sheetView rightToLeft="1" topLeftCell="A58" workbookViewId="0">
      <selection activeCell="AB49" sqref="AB49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7.42578125" bestFit="1" customWidth="1"/>
    <col min="9" max="9" width="1.28515625" customWidth="1"/>
    <col min="10" max="10" width="17.570312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7.2851562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7.85546875" bestFit="1" customWidth="1"/>
    <col min="25" max="25" width="1.28515625" customWidth="1"/>
    <col min="26" max="26" width="17.85546875" bestFit="1" customWidth="1"/>
    <col min="27" max="27" width="1.28515625" customWidth="1"/>
    <col min="28" max="28" width="20.5703125" customWidth="1"/>
    <col min="29" max="29" width="0.28515625" customWidth="1"/>
    <col min="31" max="31" width="16.42578125" bestFit="1" customWidth="1"/>
  </cols>
  <sheetData>
    <row r="1" spans="1:31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31" ht="21.75" customHeight="1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31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31" ht="25.5" customHeight="1" x14ac:dyDescent="0.2">
      <c r="A4" s="1" t="s">
        <v>3</v>
      </c>
      <c r="B4" s="32" t="s">
        <v>4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31" ht="23.25" customHeight="1" x14ac:dyDescent="0.2">
      <c r="A5" s="32" t="s">
        <v>5</v>
      </c>
      <c r="B5" s="32"/>
      <c r="C5" s="32" t="s">
        <v>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6" spans="1:31" ht="14.45" customHeight="1" x14ac:dyDescent="0.2">
      <c r="F6" s="28" t="s">
        <v>7</v>
      </c>
      <c r="G6" s="28"/>
      <c r="H6" s="28"/>
      <c r="I6" s="28"/>
      <c r="J6" s="28"/>
      <c r="L6" s="28" t="s">
        <v>8</v>
      </c>
      <c r="M6" s="28"/>
      <c r="N6" s="28"/>
      <c r="O6" s="28"/>
      <c r="P6" s="28"/>
      <c r="Q6" s="28"/>
      <c r="R6" s="28"/>
      <c r="T6" s="28" t="s">
        <v>9</v>
      </c>
      <c r="U6" s="28"/>
      <c r="V6" s="28"/>
      <c r="W6" s="28"/>
      <c r="X6" s="28"/>
      <c r="Y6" s="28"/>
      <c r="Z6" s="28"/>
      <c r="AA6" s="28"/>
      <c r="AB6" s="28"/>
    </row>
    <row r="7" spans="1:31" ht="14.45" customHeight="1" x14ac:dyDescent="0.2">
      <c r="F7" s="3"/>
      <c r="G7" s="3"/>
      <c r="H7" s="3"/>
      <c r="I7" s="3"/>
      <c r="J7" s="3"/>
      <c r="L7" s="27" t="s">
        <v>10</v>
      </c>
      <c r="M7" s="27"/>
      <c r="N7" s="27"/>
      <c r="O7" s="3"/>
      <c r="P7" s="27" t="s">
        <v>11</v>
      </c>
      <c r="Q7" s="27"/>
      <c r="R7" s="27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 x14ac:dyDescent="0.2">
      <c r="A8" s="28" t="s">
        <v>12</v>
      </c>
      <c r="B8" s="28"/>
      <c r="C8" s="28"/>
      <c r="E8" s="28" t="s">
        <v>13</v>
      </c>
      <c r="F8" s="2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29" t="s">
        <v>19</v>
      </c>
      <c r="B9" s="29"/>
      <c r="C9" s="29"/>
      <c r="E9" s="30">
        <v>150050306</v>
      </c>
      <c r="F9" s="30"/>
      <c r="G9" s="12"/>
      <c r="H9" s="11">
        <v>351051757037</v>
      </c>
      <c r="I9" s="12"/>
      <c r="J9" s="11">
        <v>425546366556.04303</v>
      </c>
      <c r="K9" s="12"/>
      <c r="L9" s="11">
        <v>0</v>
      </c>
      <c r="M9" s="12"/>
      <c r="N9" s="11">
        <v>0</v>
      </c>
      <c r="O9" s="12"/>
      <c r="P9" s="11">
        <v>-70050306</v>
      </c>
      <c r="Q9" s="12"/>
      <c r="R9" s="11">
        <v>199932705089</v>
      </c>
      <c r="S9" s="12"/>
      <c r="T9" s="11">
        <v>80000000</v>
      </c>
      <c r="U9" s="12"/>
      <c r="V9" s="11">
        <v>2965</v>
      </c>
      <c r="W9" s="12"/>
      <c r="X9" s="11">
        <v>187164833676</v>
      </c>
      <c r="Y9" s="12"/>
      <c r="Z9" s="11">
        <v>235788660000</v>
      </c>
      <c r="AA9" s="12"/>
      <c r="AB9" s="13">
        <f>Z9/4997794120743*100</f>
        <v>4.7178546035214906</v>
      </c>
      <c r="AE9" s="18"/>
    </row>
    <row r="10" spans="1:31" ht="21.75" customHeight="1" x14ac:dyDescent="0.2">
      <c r="A10" s="26" t="s">
        <v>20</v>
      </c>
      <c r="B10" s="26"/>
      <c r="C10" s="26"/>
      <c r="E10" s="24">
        <v>11400000</v>
      </c>
      <c r="F10" s="24"/>
      <c r="G10" s="12"/>
      <c r="H10" s="14">
        <v>59831051098</v>
      </c>
      <c r="I10" s="12"/>
      <c r="J10" s="14">
        <v>34925747940</v>
      </c>
      <c r="K10" s="12"/>
      <c r="L10" s="14">
        <v>0</v>
      </c>
      <c r="M10" s="12"/>
      <c r="N10" s="14">
        <v>0</v>
      </c>
      <c r="O10" s="12"/>
      <c r="P10" s="14">
        <v>0</v>
      </c>
      <c r="Q10" s="12"/>
      <c r="R10" s="14">
        <v>0</v>
      </c>
      <c r="S10" s="12"/>
      <c r="T10" s="14">
        <v>11400000</v>
      </c>
      <c r="U10" s="12"/>
      <c r="V10" s="14">
        <v>3099</v>
      </c>
      <c r="W10" s="12"/>
      <c r="X10" s="14">
        <v>59831051098</v>
      </c>
      <c r="Y10" s="12"/>
      <c r="Z10" s="14">
        <v>35118394830</v>
      </c>
      <c r="AA10" s="12"/>
      <c r="AB10" s="19">
        <f t="shared" ref="AB10:AB62" si="0">Z10/4997794120743*100</f>
        <v>0.70267790112128714</v>
      </c>
    </row>
    <row r="11" spans="1:31" ht="21.75" customHeight="1" x14ac:dyDescent="0.2">
      <c r="A11" s="26" t="s">
        <v>21</v>
      </c>
      <c r="B11" s="26"/>
      <c r="C11" s="26"/>
      <c r="E11" s="24">
        <v>31174359</v>
      </c>
      <c r="F11" s="24"/>
      <c r="G11" s="12"/>
      <c r="H11" s="14">
        <v>52545544750</v>
      </c>
      <c r="I11" s="12"/>
      <c r="J11" s="14">
        <v>81996554158.2117</v>
      </c>
      <c r="K11" s="12"/>
      <c r="L11" s="14">
        <v>0</v>
      </c>
      <c r="M11" s="12"/>
      <c r="N11" s="14">
        <v>0</v>
      </c>
      <c r="O11" s="12"/>
      <c r="P11" s="14">
        <v>-89848</v>
      </c>
      <c r="Q11" s="12"/>
      <c r="R11" s="14">
        <v>238923460</v>
      </c>
      <c r="S11" s="12"/>
      <c r="T11" s="14">
        <v>31084511</v>
      </c>
      <c r="U11" s="12"/>
      <c r="V11" s="14">
        <v>2594</v>
      </c>
      <c r="W11" s="12"/>
      <c r="X11" s="14">
        <v>52394102595</v>
      </c>
      <c r="Y11" s="12"/>
      <c r="Z11" s="14">
        <v>80153453865.872696</v>
      </c>
      <c r="AA11" s="12"/>
      <c r="AB11" s="19">
        <f t="shared" si="0"/>
        <v>1.6037766248353711</v>
      </c>
    </row>
    <row r="12" spans="1:31" ht="21.75" customHeight="1" x14ac:dyDescent="0.2">
      <c r="A12" s="26" t="s">
        <v>22</v>
      </c>
      <c r="B12" s="26"/>
      <c r="C12" s="26"/>
      <c r="E12" s="24">
        <v>34000000</v>
      </c>
      <c r="F12" s="24"/>
      <c r="G12" s="12"/>
      <c r="H12" s="14">
        <v>73342708941</v>
      </c>
      <c r="I12" s="12"/>
      <c r="J12" s="14">
        <v>76720779000</v>
      </c>
      <c r="K12" s="12"/>
      <c r="L12" s="14">
        <v>0</v>
      </c>
      <c r="M12" s="12"/>
      <c r="N12" s="14">
        <v>0</v>
      </c>
      <c r="O12" s="12"/>
      <c r="P12" s="14">
        <v>-34000000</v>
      </c>
      <c r="Q12" s="12"/>
      <c r="R12" s="14">
        <v>81954394729</v>
      </c>
      <c r="S12" s="12"/>
      <c r="T12" s="14">
        <v>0</v>
      </c>
      <c r="U12" s="12"/>
      <c r="V12" s="14">
        <v>0</v>
      </c>
      <c r="W12" s="12"/>
      <c r="X12" s="14">
        <v>0</v>
      </c>
      <c r="Y12" s="12"/>
      <c r="Z12" s="14">
        <v>0</v>
      </c>
      <c r="AA12" s="12"/>
      <c r="AB12" s="19">
        <f t="shared" si="0"/>
        <v>0</v>
      </c>
    </row>
    <row r="13" spans="1:31" ht="21.75" customHeight="1" x14ac:dyDescent="0.2">
      <c r="A13" s="26" t="s">
        <v>23</v>
      </c>
      <c r="B13" s="26"/>
      <c r="C13" s="26"/>
      <c r="E13" s="24">
        <v>12124074</v>
      </c>
      <c r="F13" s="24"/>
      <c r="G13" s="12"/>
      <c r="H13" s="14">
        <v>159315823724</v>
      </c>
      <c r="I13" s="12"/>
      <c r="J13" s="14">
        <v>165593597338.27802</v>
      </c>
      <c r="K13" s="12"/>
      <c r="L13" s="14">
        <v>0</v>
      </c>
      <c r="M13" s="12"/>
      <c r="N13" s="14">
        <v>0</v>
      </c>
      <c r="O13" s="12"/>
      <c r="P13" s="14">
        <v>-3124074</v>
      </c>
      <c r="Q13" s="12"/>
      <c r="R13" s="14">
        <v>43567093683</v>
      </c>
      <c r="S13" s="12"/>
      <c r="T13" s="14">
        <v>9000000</v>
      </c>
      <c r="U13" s="12"/>
      <c r="V13" s="14">
        <v>15140</v>
      </c>
      <c r="W13" s="12"/>
      <c r="X13" s="14">
        <v>118264076376</v>
      </c>
      <c r="Y13" s="12"/>
      <c r="Z13" s="14">
        <v>135449253000</v>
      </c>
      <c r="AA13" s="12"/>
      <c r="AB13" s="19">
        <f t="shared" si="0"/>
        <v>2.7101807262893685</v>
      </c>
    </row>
    <row r="14" spans="1:31" ht="21.75" customHeight="1" x14ac:dyDescent="0.2">
      <c r="A14" s="26" t="s">
        <v>24</v>
      </c>
      <c r="B14" s="26"/>
      <c r="C14" s="26"/>
      <c r="E14" s="24">
        <v>10000000</v>
      </c>
      <c r="F14" s="24"/>
      <c r="G14" s="12"/>
      <c r="H14" s="14">
        <v>47772590473</v>
      </c>
      <c r="I14" s="12"/>
      <c r="J14" s="14">
        <v>37893186000</v>
      </c>
      <c r="K14" s="12"/>
      <c r="L14" s="14">
        <v>0</v>
      </c>
      <c r="M14" s="12"/>
      <c r="N14" s="14">
        <v>0</v>
      </c>
      <c r="O14" s="12"/>
      <c r="P14" s="14">
        <v>0</v>
      </c>
      <c r="Q14" s="12"/>
      <c r="R14" s="14">
        <v>0</v>
      </c>
      <c r="S14" s="12"/>
      <c r="T14" s="14">
        <v>10000000</v>
      </c>
      <c r="U14" s="12"/>
      <c r="V14" s="14">
        <v>4050</v>
      </c>
      <c r="W14" s="12"/>
      <c r="X14" s="14">
        <v>47772590473</v>
      </c>
      <c r="Y14" s="12"/>
      <c r="Z14" s="14">
        <v>40259025000</v>
      </c>
      <c r="AA14" s="12"/>
      <c r="AB14" s="19">
        <f t="shared" si="0"/>
        <v>0.80553588297900647</v>
      </c>
    </row>
    <row r="15" spans="1:31" ht="21.75" customHeight="1" x14ac:dyDescent="0.2">
      <c r="A15" s="26" t="s">
        <v>25</v>
      </c>
      <c r="B15" s="26"/>
      <c r="C15" s="26"/>
      <c r="E15" s="24">
        <v>19000000</v>
      </c>
      <c r="F15" s="24"/>
      <c r="G15" s="12"/>
      <c r="H15" s="14">
        <v>108037060508</v>
      </c>
      <c r="I15" s="12"/>
      <c r="J15" s="14">
        <v>98967618000</v>
      </c>
      <c r="K15" s="12"/>
      <c r="L15" s="14">
        <v>0</v>
      </c>
      <c r="M15" s="12"/>
      <c r="N15" s="14">
        <v>0</v>
      </c>
      <c r="O15" s="12"/>
      <c r="P15" s="14">
        <v>-9000000</v>
      </c>
      <c r="Q15" s="12"/>
      <c r="R15" s="14">
        <v>49103833482</v>
      </c>
      <c r="S15" s="12"/>
      <c r="T15" s="14">
        <v>10000000</v>
      </c>
      <c r="U15" s="12"/>
      <c r="V15" s="14">
        <v>4568</v>
      </c>
      <c r="W15" s="12"/>
      <c r="X15" s="14">
        <v>56861610804</v>
      </c>
      <c r="Y15" s="12"/>
      <c r="Z15" s="14">
        <v>45408204000</v>
      </c>
      <c r="AA15" s="12"/>
      <c r="AB15" s="19">
        <f t="shared" si="0"/>
        <v>0.9085649169007658</v>
      </c>
    </row>
    <row r="16" spans="1:31" ht="21.75" customHeight="1" x14ac:dyDescent="0.2">
      <c r="A16" s="26" t="s">
        <v>26</v>
      </c>
      <c r="B16" s="26"/>
      <c r="C16" s="26"/>
      <c r="E16" s="24">
        <v>32469837</v>
      </c>
      <c r="F16" s="24"/>
      <c r="G16" s="12"/>
      <c r="H16" s="14">
        <v>395718620383</v>
      </c>
      <c r="I16" s="12"/>
      <c r="J16" s="14">
        <v>393129493102.77301</v>
      </c>
      <c r="K16" s="12"/>
      <c r="L16" s="14">
        <v>0</v>
      </c>
      <c r="M16" s="12"/>
      <c r="N16" s="14">
        <v>0</v>
      </c>
      <c r="O16" s="12"/>
      <c r="P16" s="14">
        <v>-8506278</v>
      </c>
      <c r="Q16" s="12"/>
      <c r="R16" s="14">
        <v>101843466622</v>
      </c>
      <c r="S16" s="12"/>
      <c r="T16" s="14">
        <v>23963559</v>
      </c>
      <c r="U16" s="12"/>
      <c r="V16" s="14">
        <v>11030</v>
      </c>
      <c r="W16" s="12"/>
      <c r="X16" s="14">
        <v>292050326813</v>
      </c>
      <c r="Y16" s="12"/>
      <c r="Z16" s="14">
        <v>262745363338.168</v>
      </c>
      <c r="AA16" s="12"/>
      <c r="AB16" s="19">
        <f t="shared" si="0"/>
        <v>5.2572266281970581</v>
      </c>
    </row>
    <row r="17" spans="1:28" ht="21.75" customHeight="1" x14ac:dyDescent="0.2">
      <c r="A17" s="26" t="s">
        <v>27</v>
      </c>
      <c r="B17" s="26"/>
      <c r="C17" s="26"/>
      <c r="E17" s="24">
        <v>1654397</v>
      </c>
      <c r="F17" s="24"/>
      <c r="G17" s="12"/>
      <c r="H17" s="14">
        <v>238271916448</v>
      </c>
      <c r="I17" s="12"/>
      <c r="J17" s="14">
        <v>231536664435.901</v>
      </c>
      <c r="K17" s="12"/>
      <c r="L17" s="14">
        <v>0</v>
      </c>
      <c r="M17" s="12"/>
      <c r="N17" s="14">
        <v>0</v>
      </c>
      <c r="O17" s="12"/>
      <c r="P17" s="14">
        <v>-554397</v>
      </c>
      <c r="Q17" s="12"/>
      <c r="R17" s="14">
        <v>79832949752</v>
      </c>
      <c r="S17" s="12"/>
      <c r="T17" s="14">
        <v>1100000</v>
      </c>
      <c r="U17" s="12"/>
      <c r="V17" s="14">
        <v>180000</v>
      </c>
      <c r="W17" s="12"/>
      <c r="X17" s="14">
        <v>158425763643</v>
      </c>
      <c r="Y17" s="12"/>
      <c r="Z17" s="14">
        <v>196821900000</v>
      </c>
      <c r="AA17" s="12"/>
      <c r="AB17" s="19">
        <f t="shared" si="0"/>
        <v>3.9381754278973653</v>
      </c>
    </row>
    <row r="18" spans="1:28" ht="21.75" customHeight="1" x14ac:dyDescent="0.2">
      <c r="A18" s="26" t="s">
        <v>28</v>
      </c>
      <c r="B18" s="26"/>
      <c r="C18" s="26"/>
      <c r="E18" s="24">
        <v>10800000</v>
      </c>
      <c r="F18" s="24"/>
      <c r="G18" s="12"/>
      <c r="H18" s="14">
        <v>188545749218</v>
      </c>
      <c r="I18" s="12"/>
      <c r="J18" s="14">
        <v>133767320400</v>
      </c>
      <c r="K18" s="12"/>
      <c r="L18" s="14">
        <v>0</v>
      </c>
      <c r="M18" s="12"/>
      <c r="N18" s="14">
        <v>0</v>
      </c>
      <c r="O18" s="12"/>
      <c r="P18" s="14">
        <v>-7800000</v>
      </c>
      <c r="Q18" s="12"/>
      <c r="R18" s="14">
        <v>97083887300</v>
      </c>
      <c r="S18" s="12"/>
      <c r="T18" s="14">
        <v>3000000</v>
      </c>
      <c r="U18" s="12"/>
      <c r="V18" s="14">
        <v>11730</v>
      </c>
      <c r="W18" s="12"/>
      <c r="X18" s="14">
        <v>52373819213</v>
      </c>
      <c r="Y18" s="12"/>
      <c r="Z18" s="14">
        <v>34980619500</v>
      </c>
      <c r="AA18" s="12"/>
      <c r="AB18" s="19">
        <f t="shared" si="0"/>
        <v>0.69992117832175893</v>
      </c>
    </row>
    <row r="19" spans="1:28" ht="21.75" customHeight="1" x14ac:dyDescent="0.2">
      <c r="A19" s="26" t="s">
        <v>29</v>
      </c>
      <c r="B19" s="26"/>
      <c r="C19" s="26"/>
      <c r="E19" s="24">
        <v>3600000</v>
      </c>
      <c r="F19" s="24"/>
      <c r="G19" s="12"/>
      <c r="H19" s="14">
        <v>161628473071</v>
      </c>
      <c r="I19" s="12"/>
      <c r="J19" s="14">
        <v>101381171400</v>
      </c>
      <c r="K19" s="12"/>
      <c r="L19" s="14">
        <v>0</v>
      </c>
      <c r="M19" s="12"/>
      <c r="N19" s="14">
        <v>0</v>
      </c>
      <c r="O19" s="12"/>
      <c r="P19" s="14">
        <v>-3600000</v>
      </c>
      <c r="Q19" s="12"/>
      <c r="R19" s="14">
        <v>99192741135</v>
      </c>
      <c r="S19" s="12"/>
      <c r="T19" s="14">
        <v>0</v>
      </c>
      <c r="U19" s="12"/>
      <c r="V19" s="14">
        <v>0</v>
      </c>
      <c r="W19" s="12"/>
      <c r="X19" s="14">
        <v>0</v>
      </c>
      <c r="Y19" s="12"/>
      <c r="Z19" s="14">
        <v>0</v>
      </c>
      <c r="AA19" s="12"/>
      <c r="AB19" s="19">
        <f t="shared" si="0"/>
        <v>0</v>
      </c>
    </row>
    <row r="20" spans="1:28" ht="21.75" customHeight="1" x14ac:dyDescent="0.2">
      <c r="A20" s="26" t="s">
        <v>30</v>
      </c>
      <c r="B20" s="26"/>
      <c r="C20" s="26"/>
      <c r="E20" s="24">
        <v>1307935</v>
      </c>
      <c r="F20" s="24"/>
      <c r="G20" s="12"/>
      <c r="H20" s="14">
        <v>195312396931</v>
      </c>
      <c r="I20" s="12"/>
      <c r="J20" s="14">
        <v>212054919518.92499</v>
      </c>
      <c r="K20" s="12"/>
      <c r="L20" s="14">
        <v>0</v>
      </c>
      <c r="M20" s="12"/>
      <c r="N20" s="14">
        <v>0</v>
      </c>
      <c r="O20" s="12"/>
      <c r="P20" s="14">
        <v>-197935</v>
      </c>
      <c r="Q20" s="12"/>
      <c r="R20" s="14">
        <v>32755183059</v>
      </c>
      <c r="S20" s="12"/>
      <c r="T20" s="14">
        <v>1110000</v>
      </c>
      <c r="U20" s="12"/>
      <c r="V20" s="14">
        <v>166740</v>
      </c>
      <c r="W20" s="12"/>
      <c r="X20" s="14">
        <v>165754995923</v>
      </c>
      <c r="Y20" s="12"/>
      <c r="Z20" s="14">
        <v>183980165670</v>
      </c>
      <c r="AA20" s="12"/>
      <c r="AB20" s="19">
        <f t="shared" si="0"/>
        <v>3.6812273820244616</v>
      </c>
    </row>
    <row r="21" spans="1:28" ht="21.75" customHeight="1" x14ac:dyDescent="0.2">
      <c r="A21" s="26" t="s">
        <v>31</v>
      </c>
      <c r="B21" s="26"/>
      <c r="C21" s="26"/>
      <c r="E21" s="24">
        <v>3114422</v>
      </c>
      <c r="F21" s="24"/>
      <c r="G21" s="12"/>
      <c r="H21" s="14">
        <v>31796584264</v>
      </c>
      <c r="I21" s="12"/>
      <c r="J21" s="14">
        <v>34643022406.028999</v>
      </c>
      <c r="K21" s="12"/>
      <c r="L21" s="14">
        <v>0</v>
      </c>
      <c r="M21" s="12"/>
      <c r="N21" s="14">
        <v>0</v>
      </c>
      <c r="O21" s="12"/>
      <c r="P21" s="14">
        <v>0</v>
      </c>
      <c r="Q21" s="12"/>
      <c r="R21" s="14">
        <v>0</v>
      </c>
      <c r="S21" s="12"/>
      <c r="T21" s="14">
        <v>3114422</v>
      </c>
      <c r="U21" s="12"/>
      <c r="V21" s="14">
        <v>11820</v>
      </c>
      <c r="W21" s="12"/>
      <c r="X21" s="14">
        <v>31796584264</v>
      </c>
      <c r="Y21" s="12"/>
      <c r="Z21" s="14">
        <v>36593433855.162003</v>
      </c>
      <c r="AA21" s="12"/>
      <c r="AB21" s="19">
        <f t="shared" si="0"/>
        <v>0.73219170240093479</v>
      </c>
    </row>
    <row r="22" spans="1:28" ht="21.75" customHeight="1" x14ac:dyDescent="0.2">
      <c r="A22" s="26" t="s">
        <v>32</v>
      </c>
      <c r="B22" s="26"/>
      <c r="C22" s="26"/>
      <c r="E22" s="24">
        <v>493079</v>
      </c>
      <c r="F22" s="24"/>
      <c r="G22" s="12"/>
      <c r="H22" s="14">
        <v>2566338922</v>
      </c>
      <c r="I22" s="12"/>
      <c r="J22" s="14">
        <v>2298780893.9654999</v>
      </c>
      <c r="K22" s="12"/>
      <c r="L22" s="14">
        <v>0</v>
      </c>
      <c r="M22" s="12"/>
      <c r="N22" s="14">
        <v>0</v>
      </c>
      <c r="O22" s="12"/>
      <c r="P22" s="14">
        <v>-493079</v>
      </c>
      <c r="Q22" s="12"/>
      <c r="R22" s="14">
        <v>2250154251</v>
      </c>
      <c r="S22" s="12"/>
      <c r="T22" s="14">
        <v>0</v>
      </c>
      <c r="U22" s="12"/>
      <c r="V22" s="14">
        <v>0</v>
      </c>
      <c r="W22" s="12"/>
      <c r="X22" s="14">
        <v>0</v>
      </c>
      <c r="Y22" s="12"/>
      <c r="Z22" s="14">
        <v>0</v>
      </c>
      <c r="AA22" s="12"/>
      <c r="AB22" s="19">
        <f t="shared" si="0"/>
        <v>0</v>
      </c>
    </row>
    <row r="23" spans="1:28" ht="21.75" customHeight="1" x14ac:dyDescent="0.2">
      <c r="A23" s="26" t="s">
        <v>33</v>
      </c>
      <c r="B23" s="26"/>
      <c r="C23" s="26"/>
      <c r="E23" s="24">
        <v>2700000</v>
      </c>
      <c r="F23" s="24"/>
      <c r="G23" s="12"/>
      <c r="H23" s="14">
        <v>121278790772</v>
      </c>
      <c r="I23" s="12"/>
      <c r="J23" s="14">
        <v>131647011750</v>
      </c>
      <c r="K23" s="12"/>
      <c r="L23" s="14">
        <v>0</v>
      </c>
      <c r="M23" s="12"/>
      <c r="N23" s="14">
        <v>0</v>
      </c>
      <c r="O23" s="12"/>
      <c r="P23" s="14">
        <v>-700000</v>
      </c>
      <c r="Q23" s="12"/>
      <c r="R23" s="14">
        <v>38489563393</v>
      </c>
      <c r="S23" s="12"/>
      <c r="T23" s="14">
        <v>2000000</v>
      </c>
      <c r="U23" s="12"/>
      <c r="V23" s="14">
        <v>54050</v>
      </c>
      <c r="W23" s="12"/>
      <c r="X23" s="14">
        <v>89836141315</v>
      </c>
      <c r="Y23" s="12"/>
      <c r="Z23" s="14">
        <v>107456805000</v>
      </c>
      <c r="AA23" s="12"/>
      <c r="AB23" s="19">
        <f t="shared" si="0"/>
        <v>2.1500846654328543</v>
      </c>
    </row>
    <row r="24" spans="1:28" ht="21.75" customHeight="1" x14ac:dyDescent="0.2">
      <c r="A24" s="26" t="s">
        <v>34</v>
      </c>
      <c r="B24" s="26"/>
      <c r="C24" s="26"/>
      <c r="E24" s="24">
        <v>22223372</v>
      </c>
      <c r="F24" s="24"/>
      <c r="G24" s="12"/>
      <c r="H24" s="14">
        <v>59597982112</v>
      </c>
      <c r="I24" s="12"/>
      <c r="J24" s="14">
        <v>51914185901.010002</v>
      </c>
      <c r="K24" s="12"/>
      <c r="L24" s="14">
        <v>0</v>
      </c>
      <c r="M24" s="12"/>
      <c r="N24" s="14">
        <v>0</v>
      </c>
      <c r="O24" s="12"/>
      <c r="P24" s="14">
        <v>0</v>
      </c>
      <c r="Q24" s="12"/>
      <c r="R24" s="14">
        <v>0</v>
      </c>
      <c r="S24" s="12"/>
      <c r="T24" s="14">
        <v>22223372</v>
      </c>
      <c r="U24" s="12"/>
      <c r="V24" s="14">
        <v>2349</v>
      </c>
      <c r="W24" s="12"/>
      <c r="X24" s="14">
        <v>59597982112</v>
      </c>
      <c r="Y24" s="12"/>
      <c r="Z24" s="14">
        <v>51892094758.073402</v>
      </c>
      <c r="AA24" s="12"/>
      <c r="AB24" s="19">
        <f t="shared" si="0"/>
        <v>1.038299968033874</v>
      </c>
    </row>
    <row r="25" spans="1:28" ht="21.75" customHeight="1" x14ac:dyDescent="0.2">
      <c r="A25" s="26" t="s">
        <v>35</v>
      </c>
      <c r="B25" s="26"/>
      <c r="C25" s="26"/>
      <c r="E25" s="24">
        <v>5700697</v>
      </c>
      <c r="F25" s="24"/>
      <c r="G25" s="12"/>
      <c r="H25" s="14">
        <v>24878429974</v>
      </c>
      <c r="I25" s="12"/>
      <c r="J25" s="14">
        <v>32753975989.473</v>
      </c>
      <c r="K25" s="12"/>
      <c r="L25" s="14">
        <v>0</v>
      </c>
      <c r="M25" s="12"/>
      <c r="N25" s="14">
        <v>0</v>
      </c>
      <c r="O25" s="12"/>
      <c r="P25" s="14">
        <v>-10697</v>
      </c>
      <c r="Q25" s="12"/>
      <c r="R25" s="14">
        <v>63171173</v>
      </c>
      <c r="S25" s="12"/>
      <c r="T25" s="14">
        <v>5690000</v>
      </c>
      <c r="U25" s="12"/>
      <c r="V25" s="14">
        <v>6510</v>
      </c>
      <c r="W25" s="12"/>
      <c r="X25" s="14">
        <v>24831747162</v>
      </c>
      <c r="Y25" s="12"/>
      <c r="Z25" s="14">
        <v>36821500695</v>
      </c>
      <c r="AA25" s="12"/>
      <c r="AB25" s="19">
        <f t="shared" si="0"/>
        <v>0.73675505243753237</v>
      </c>
    </row>
    <row r="26" spans="1:28" ht="21.75" customHeight="1" x14ac:dyDescent="0.2">
      <c r="A26" s="26" t="s">
        <v>36</v>
      </c>
      <c r="B26" s="26"/>
      <c r="C26" s="26"/>
      <c r="E26" s="24">
        <v>5000000</v>
      </c>
      <c r="F26" s="24"/>
      <c r="G26" s="12"/>
      <c r="H26" s="14">
        <v>23451450116</v>
      </c>
      <c r="I26" s="12"/>
      <c r="J26" s="14">
        <v>33002460000</v>
      </c>
      <c r="K26" s="12"/>
      <c r="L26" s="14">
        <v>0</v>
      </c>
      <c r="M26" s="12"/>
      <c r="N26" s="14">
        <v>0</v>
      </c>
      <c r="O26" s="12"/>
      <c r="P26" s="14">
        <v>-5000000</v>
      </c>
      <c r="Q26" s="12"/>
      <c r="R26" s="14">
        <v>32256922500</v>
      </c>
      <c r="S26" s="12"/>
      <c r="T26" s="14">
        <v>0</v>
      </c>
      <c r="U26" s="12"/>
      <c r="V26" s="14">
        <v>0</v>
      </c>
      <c r="W26" s="12"/>
      <c r="X26" s="14">
        <v>0</v>
      </c>
      <c r="Y26" s="12"/>
      <c r="Z26" s="14">
        <v>0</v>
      </c>
      <c r="AA26" s="12"/>
      <c r="AB26" s="19">
        <f t="shared" si="0"/>
        <v>0</v>
      </c>
    </row>
    <row r="27" spans="1:28" ht="21.75" customHeight="1" x14ac:dyDescent="0.2">
      <c r="A27" s="26" t="s">
        <v>37</v>
      </c>
      <c r="B27" s="26"/>
      <c r="C27" s="26"/>
      <c r="E27" s="24">
        <v>12930905</v>
      </c>
      <c r="F27" s="24"/>
      <c r="G27" s="12"/>
      <c r="H27" s="14">
        <v>115086034624</v>
      </c>
      <c r="I27" s="12"/>
      <c r="J27" s="14">
        <v>45014589335.605499</v>
      </c>
      <c r="K27" s="12"/>
      <c r="L27" s="14">
        <v>0</v>
      </c>
      <c r="M27" s="12"/>
      <c r="N27" s="14">
        <v>0</v>
      </c>
      <c r="O27" s="12"/>
      <c r="P27" s="14">
        <v>-7714903</v>
      </c>
      <c r="Q27" s="12"/>
      <c r="R27" s="14">
        <v>26402181636</v>
      </c>
      <c r="S27" s="12"/>
      <c r="T27" s="14">
        <v>5216002</v>
      </c>
      <c r="U27" s="12"/>
      <c r="V27" s="14">
        <v>3510</v>
      </c>
      <c r="W27" s="12"/>
      <c r="X27" s="14">
        <v>46422813157</v>
      </c>
      <c r="Y27" s="12"/>
      <c r="Z27" s="14">
        <v>18199233426.230999</v>
      </c>
      <c r="AA27" s="12"/>
      <c r="AB27" s="19">
        <f t="shared" si="0"/>
        <v>0.36414532064648952</v>
      </c>
    </row>
    <row r="28" spans="1:28" ht="21.75" customHeight="1" x14ac:dyDescent="0.2">
      <c r="A28" s="26" t="s">
        <v>38</v>
      </c>
      <c r="B28" s="26"/>
      <c r="C28" s="26"/>
      <c r="E28" s="24">
        <v>9678010</v>
      </c>
      <c r="F28" s="24"/>
      <c r="G28" s="12"/>
      <c r="H28" s="14">
        <v>150265605678</v>
      </c>
      <c r="I28" s="12"/>
      <c r="J28" s="14">
        <v>124584514634.47501</v>
      </c>
      <c r="K28" s="12"/>
      <c r="L28" s="14">
        <v>0</v>
      </c>
      <c r="M28" s="12"/>
      <c r="N28" s="14">
        <v>0</v>
      </c>
      <c r="O28" s="12"/>
      <c r="P28" s="14">
        <v>-9678010</v>
      </c>
      <c r="Q28" s="12"/>
      <c r="R28" s="14">
        <v>125305778394</v>
      </c>
      <c r="S28" s="12"/>
      <c r="T28" s="14">
        <v>0</v>
      </c>
      <c r="U28" s="12"/>
      <c r="V28" s="14">
        <v>0</v>
      </c>
      <c r="W28" s="12"/>
      <c r="X28" s="14">
        <v>0</v>
      </c>
      <c r="Y28" s="12"/>
      <c r="Z28" s="14">
        <v>0</v>
      </c>
      <c r="AA28" s="12"/>
      <c r="AB28" s="19">
        <f t="shared" si="0"/>
        <v>0</v>
      </c>
    </row>
    <row r="29" spans="1:28" ht="21.75" customHeight="1" x14ac:dyDescent="0.2">
      <c r="A29" s="26" t="s">
        <v>39</v>
      </c>
      <c r="B29" s="26"/>
      <c r="C29" s="26"/>
      <c r="E29" s="24">
        <v>312500</v>
      </c>
      <c r="F29" s="24"/>
      <c r="G29" s="12"/>
      <c r="H29" s="14">
        <v>2646150525</v>
      </c>
      <c r="I29" s="12"/>
      <c r="J29" s="14">
        <v>2624913281.25</v>
      </c>
      <c r="K29" s="12"/>
      <c r="L29" s="14">
        <v>0</v>
      </c>
      <c r="M29" s="12"/>
      <c r="N29" s="14">
        <v>0</v>
      </c>
      <c r="O29" s="12"/>
      <c r="P29" s="14">
        <v>-312500</v>
      </c>
      <c r="Q29" s="12"/>
      <c r="R29" s="14">
        <v>2472422144</v>
      </c>
      <c r="S29" s="12"/>
      <c r="T29" s="14">
        <v>0</v>
      </c>
      <c r="U29" s="12"/>
      <c r="V29" s="14">
        <v>0</v>
      </c>
      <c r="W29" s="12"/>
      <c r="X29" s="14">
        <v>0</v>
      </c>
      <c r="Y29" s="12"/>
      <c r="Z29" s="14">
        <v>0</v>
      </c>
      <c r="AA29" s="12"/>
      <c r="AB29" s="19">
        <f t="shared" si="0"/>
        <v>0</v>
      </c>
    </row>
    <row r="30" spans="1:28" ht="21.75" customHeight="1" x14ac:dyDescent="0.2">
      <c r="A30" s="26" t="s">
        <v>40</v>
      </c>
      <c r="B30" s="26"/>
      <c r="C30" s="26"/>
      <c r="E30" s="24">
        <v>5286431</v>
      </c>
      <c r="F30" s="24"/>
      <c r="G30" s="12"/>
      <c r="H30" s="14">
        <v>87523226601</v>
      </c>
      <c r="I30" s="12"/>
      <c r="J30" s="14">
        <v>79087399870.027496</v>
      </c>
      <c r="K30" s="12"/>
      <c r="L30" s="14">
        <v>0</v>
      </c>
      <c r="M30" s="12"/>
      <c r="N30" s="14">
        <v>0</v>
      </c>
      <c r="O30" s="12"/>
      <c r="P30" s="14">
        <v>-286431</v>
      </c>
      <c r="Q30" s="12"/>
      <c r="R30" s="14">
        <v>4384602951</v>
      </c>
      <c r="S30" s="12"/>
      <c r="T30" s="14">
        <v>5000000</v>
      </c>
      <c r="U30" s="12"/>
      <c r="V30" s="14">
        <v>15870</v>
      </c>
      <c r="W30" s="12"/>
      <c r="X30" s="14">
        <v>82781016720</v>
      </c>
      <c r="Y30" s="12"/>
      <c r="Z30" s="14">
        <v>78877867500</v>
      </c>
      <c r="AA30" s="12"/>
      <c r="AB30" s="19">
        <f t="shared" si="0"/>
        <v>1.5782536373922018</v>
      </c>
    </row>
    <row r="31" spans="1:28" ht="21.75" customHeight="1" x14ac:dyDescent="0.2">
      <c r="A31" s="26" t="s">
        <v>41</v>
      </c>
      <c r="B31" s="26"/>
      <c r="C31" s="26"/>
      <c r="E31" s="24">
        <v>5600000</v>
      </c>
      <c r="F31" s="24"/>
      <c r="G31" s="12"/>
      <c r="H31" s="14">
        <v>20189918806</v>
      </c>
      <c r="I31" s="12"/>
      <c r="J31" s="14">
        <v>13554865800</v>
      </c>
      <c r="K31" s="12"/>
      <c r="L31" s="14">
        <v>0</v>
      </c>
      <c r="M31" s="12"/>
      <c r="N31" s="14">
        <v>0</v>
      </c>
      <c r="O31" s="12"/>
      <c r="P31" s="14">
        <v>0</v>
      </c>
      <c r="Q31" s="12"/>
      <c r="R31" s="14">
        <v>0</v>
      </c>
      <c r="S31" s="12"/>
      <c r="T31" s="14">
        <v>5600000</v>
      </c>
      <c r="U31" s="12"/>
      <c r="V31" s="14">
        <v>2476</v>
      </c>
      <c r="W31" s="12"/>
      <c r="X31" s="14">
        <v>20189918806</v>
      </c>
      <c r="Y31" s="12"/>
      <c r="Z31" s="14">
        <v>13783099680</v>
      </c>
      <c r="AA31" s="12"/>
      <c r="AB31" s="19">
        <f t="shared" si="0"/>
        <v>0.2757836626921904</v>
      </c>
    </row>
    <row r="32" spans="1:28" ht="21.75" customHeight="1" x14ac:dyDescent="0.2">
      <c r="A32" s="26" t="s">
        <v>42</v>
      </c>
      <c r="B32" s="26"/>
      <c r="C32" s="26"/>
      <c r="E32" s="24">
        <v>14847705</v>
      </c>
      <c r="F32" s="24"/>
      <c r="G32" s="12"/>
      <c r="H32" s="14">
        <v>143891443894</v>
      </c>
      <c r="I32" s="12"/>
      <c r="J32" s="14">
        <v>285741231965.64001</v>
      </c>
      <c r="K32" s="12"/>
      <c r="L32" s="14">
        <v>0</v>
      </c>
      <c r="M32" s="12"/>
      <c r="N32" s="14">
        <v>0</v>
      </c>
      <c r="O32" s="12"/>
      <c r="P32" s="14">
        <v>-10847705</v>
      </c>
      <c r="Q32" s="12"/>
      <c r="R32" s="14">
        <v>213561945517</v>
      </c>
      <c r="S32" s="12"/>
      <c r="T32" s="14">
        <v>4000000</v>
      </c>
      <c r="U32" s="12"/>
      <c r="V32" s="14">
        <v>20600</v>
      </c>
      <c r="W32" s="12"/>
      <c r="X32" s="14">
        <v>38764628931</v>
      </c>
      <c r="Y32" s="12"/>
      <c r="Z32" s="14">
        <v>81909720000</v>
      </c>
      <c r="AA32" s="12"/>
      <c r="AB32" s="19">
        <f t="shared" si="0"/>
        <v>1.6389174508017319</v>
      </c>
    </row>
    <row r="33" spans="1:28" ht="21.75" customHeight="1" x14ac:dyDescent="0.2">
      <c r="A33" s="26" t="s">
        <v>43</v>
      </c>
      <c r="B33" s="26"/>
      <c r="C33" s="26"/>
      <c r="E33" s="24">
        <v>10620738</v>
      </c>
      <c r="F33" s="24"/>
      <c r="G33" s="12"/>
      <c r="H33" s="14">
        <v>311530892049</v>
      </c>
      <c r="I33" s="12"/>
      <c r="J33" s="14">
        <v>278719177674.96002</v>
      </c>
      <c r="K33" s="12"/>
      <c r="L33" s="14">
        <v>0</v>
      </c>
      <c r="M33" s="12"/>
      <c r="N33" s="14">
        <v>0</v>
      </c>
      <c r="O33" s="12"/>
      <c r="P33" s="14">
        <v>-5120738</v>
      </c>
      <c r="Q33" s="12"/>
      <c r="R33" s="14">
        <v>129365310352</v>
      </c>
      <c r="S33" s="12"/>
      <c r="T33" s="14">
        <v>5500000</v>
      </c>
      <c r="U33" s="12"/>
      <c r="V33" s="14">
        <v>25100</v>
      </c>
      <c r="W33" s="12"/>
      <c r="X33" s="14">
        <v>161327763343</v>
      </c>
      <c r="Y33" s="12"/>
      <c r="Z33" s="14">
        <v>137228602500</v>
      </c>
      <c r="AA33" s="12"/>
      <c r="AB33" s="19">
        <f t="shared" si="0"/>
        <v>2.7457834233395517</v>
      </c>
    </row>
    <row r="34" spans="1:28" ht="21.75" customHeight="1" x14ac:dyDescent="0.2">
      <c r="A34" s="26" t="s">
        <v>44</v>
      </c>
      <c r="B34" s="26"/>
      <c r="C34" s="26"/>
      <c r="E34" s="24">
        <v>4499999</v>
      </c>
      <c r="F34" s="24"/>
      <c r="G34" s="12"/>
      <c r="H34" s="14">
        <v>42461141478</v>
      </c>
      <c r="I34" s="12"/>
      <c r="J34" s="14">
        <v>45179562460.095001</v>
      </c>
      <c r="K34" s="12"/>
      <c r="L34" s="14">
        <v>0</v>
      </c>
      <c r="M34" s="12"/>
      <c r="N34" s="14">
        <v>0</v>
      </c>
      <c r="O34" s="12"/>
      <c r="P34" s="14">
        <v>0</v>
      </c>
      <c r="Q34" s="12"/>
      <c r="R34" s="14">
        <v>0</v>
      </c>
      <c r="S34" s="12"/>
      <c r="T34" s="14">
        <v>4499999</v>
      </c>
      <c r="U34" s="12"/>
      <c r="V34" s="14">
        <v>11110</v>
      </c>
      <c r="W34" s="12"/>
      <c r="X34" s="14">
        <v>42461141478</v>
      </c>
      <c r="Y34" s="12"/>
      <c r="Z34" s="14">
        <v>49697518706.1045</v>
      </c>
      <c r="AA34" s="12"/>
      <c r="AB34" s="19">
        <f t="shared" si="0"/>
        <v>0.99438907456868564</v>
      </c>
    </row>
    <row r="35" spans="1:28" ht="21.75" customHeight="1" x14ac:dyDescent="0.2">
      <c r="A35" s="26" t="s">
        <v>45</v>
      </c>
      <c r="B35" s="26"/>
      <c r="C35" s="26"/>
      <c r="E35" s="24">
        <v>31260033</v>
      </c>
      <c r="F35" s="24"/>
      <c r="G35" s="12"/>
      <c r="H35" s="14">
        <v>193043694106</v>
      </c>
      <c r="I35" s="12"/>
      <c r="J35" s="14">
        <v>254496353231.89301</v>
      </c>
      <c r="K35" s="12"/>
      <c r="L35" s="14">
        <v>0</v>
      </c>
      <c r="M35" s="12"/>
      <c r="N35" s="14">
        <v>0</v>
      </c>
      <c r="O35" s="12"/>
      <c r="P35" s="14">
        <v>0</v>
      </c>
      <c r="Q35" s="12"/>
      <c r="R35" s="14">
        <v>0</v>
      </c>
      <c r="S35" s="12"/>
      <c r="T35" s="14">
        <v>31260033</v>
      </c>
      <c r="U35" s="12"/>
      <c r="V35" s="14">
        <v>9500</v>
      </c>
      <c r="W35" s="12"/>
      <c r="X35" s="14">
        <v>193043694106</v>
      </c>
      <c r="Y35" s="12"/>
      <c r="Z35" s="14">
        <v>295203340134.67499</v>
      </c>
      <c r="AA35" s="12"/>
      <c r="AB35" s="19">
        <f t="shared" si="0"/>
        <v>5.9066726840438237</v>
      </c>
    </row>
    <row r="36" spans="1:28" ht="21.75" customHeight="1" x14ac:dyDescent="0.2">
      <c r="A36" s="26" t="s">
        <v>46</v>
      </c>
      <c r="B36" s="26"/>
      <c r="C36" s="26"/>
      <c r="E36" s="24">
        <v>13000000</v>
      </c>
      <c r="F36" s="24"/>
      <c r="G36" s="12"/>
      <c r="H36" s="14">
        <v>175852442654</v>
      </c>
      <c r="I36" s="12"/>
      <c r="J36" s="14">
        <v>166960638000</v>
      </c>
      <c r="K36" s="12"/>
      <c r="L36" s="14">
        <v>10128440</v>
      </c>
      <c r="M36" s="12"/>
      <c r="N36" s="14">
        <v>0</v>
      </c>
      <c r="O36" s="12"/>
      <c r="P36" s="14">
        <v>-1000000</v>
      </c>
      <c r="Q36" s="12"/>
      <c r="R36" s="14">
        <v>13197319256</v>
      </c>
      <c r="S36" s="12"/>
      <c r="T36" s="14">
        <v>22128440</v>
      </c>
      <c r="U36" s="12"/>
      <c r="V36" s="14">
        <v>4273</v>
      </c>
      <c r="W36" s="12"/>
      <c r="X36" s="14">
        <v>162325331679</v>
      </c>
      <c r="Y36" s="12"/>
      <c r="Z36" s="14">
        <v>93992222916.485992</v>
      </c>
      <c r="AA36" s="12"/>
      <c r="AB36" s="19">
        <f t="shared" si="0"/>
        <v>1.8806741663562683</v>
      </c>
    </row>
    <row r="37" spans="1:28" ht="21.75" customHeight="1" x14ac:dyDescent="0.2">
      <c r="A37" s="26" t="s">
        <v>47</v>
      </c>
      <c r="B37" s="26"/>
      <c r="C37" s="26"/>
      <c r="E37" s="24">
        <v>4050041</v>
      </c>
      <c r="F37" s="24"/>
      <c r="G37" s="12"/>
      <c r="H37" s="14">
        <v>117101517398</v>
      </c>
      <c r="I37" s="12"/>
      <c r="J37" s="14">
        <v>134989877375.356</v>
      </c>
      <c r="K37" s="12"/>
      <c r="L37" s="14">
        <v>0</v>
      </c>
      <c r="M37" s="12"/>
      <c r="N37" s="14">
        <v>0</v>
      </c>
      <c r="O37" s="12"/>
      <c r="P37" s="14">
        <v>-50041</v>
      </c>
      <c r="Q37" s="12"/>
      <c r="R37" s="14">
        <v>1713655213</v>
      </c>
      <c r="S37" s="12"/>
      <c r="T37" s="14">
        <v>4000000</v>
      </c>
      <c r="U37" s="12"/>
      <c r="V37" s="14">
        <v>37790</v>
      </c>
      <c r="W37" s="12"/>
      <c r="X37" s="14">
        <v>115654648826</v>
      </c>
      <c r="Y37" s="12"/>
      <c r="Z37" s="14">
        <v>150260598000</v>
      </c>
      <c r="AA37" s="12"/>
      <c r="AB37" s="19">
        <f t="shared" si="0"/>
        <v>3.0065383721260894</v>
      </c>
    </row>
    <row r="38" spans="1:28" ht="21.75" customHeight="1" x14ac:dyDescent="0.2">
      <c r="A38" s="26" t="s">
        <v>48</v>
      </c>
      <c r="B38" s="26"/>
      <c r="C38" s="26"/>
      <c r="E38" s="24">
        <v>10600000</v>
      </c>
      <c r="F38" s="24"/>
      <c r="G38" s="12"/>
      <c r="H38" s="14">
        <v>70081801567</v>
      </c>
      <c r="I38" s="12"/>
      <c r="J38" s="14">
        <v>68173937100</v>
      </c>
      <c r="K38" s="12"/>
      <c r="L38" s="14">
        <v>0</v>
      </c>
      <c r="M38" s="12"/>
      <c r="N38" s="14">
        <v>0</v>
      </c>
      <c r="O38" s="12"/>
      <c r="P38" s="14">
        <v>0</v>
      </c>
      <c r="Q38" s="12"/>
      <c r="R38" s="14">
        <v>0</v>
      </c>
      <c r="S38" s="12"/>
      <c r="T38" s="14">
        <v>10600000</v>
      </c>
      <c r="U38" s="12"/>
      <c r="V38" s="14">
        <v>6290</v>
      </c>
      <c r="W38" s="12"/>
      <c r="X38" s="14">
        <v>70081801567</v>
      </c>
      <c r="Y38" s="12"/>
      <c r="Z38" s="14">
        <v>66277289700</v>
      </c>
      <c r="AA38" s="12"/>
      <c r="AB38" s="19">
        <f t="shared" si="0"/>
        <v>1.3261308509072167</v>
      </c>
    </row>
    <row r="39" spans="1:28" ht="21.75" customHeight="1" x14ac:dyDescent="0.2">
      <c r="A39" s="26" t="s">
        <v>49</v>
      </c>
      <c r="B39" s="26"/>
      <c r="C39" s="26"/>
      <c r="E39" s="24">
        <v>5000000</v>
      </c>
      <c r="F39" s="24"/>
      <c r="G39" s="12"/>
      <c r="H39" s="14">
        <v>23927183839</v>
      </c>
      <c r="I39" s="12"/>
      <c r="J39" s="14">
        <v>17261678250</v>
      </c>
      <c r="K39" s="12"/>
      <c r="L39" s="14">
        <v>0</v>
      </c>
      <c r="M39" s="12"/>
      <c r="N39" s="14">
        <v>0</v>
      </c>
      <c r="O39" s="12"/>
      <c r="P39" s="14">
        <v>-5000000</v>
      </c>
      <c r="Q39" s="12"/>
      <c r="R39" s="14">
        <v>16271830681</v>
      </c>
      <c r="S39" s="12"/>
      <c r="T39" s="14">
        <v>0</v>
      </c>
      <c r="U39" s="12"/>
      <c r="V39" s="14">
        <v>0</v>
      </c>
      <c r="W39" s="12"/>
      <c r="X39" s="14">
        <v>0</v>
      </c>
      <c r="Y39" s="12"/>
      <c r="Z39" s="14">
        <v>0</v>
      </c>
      <c r="AA39" s="12"/>
      <c r="AB39" s="19">
        <f t="shared" si="0"/>
        <v>0</v>
      </c>
    </row>
    <row r="40" spans="1:28" ht="21.75" customHeight="1" x14ac:dyDescent="0.2">
      <c r="A40" s="26" t="s">
        <v>50</v>
      </c>
      <c r="B40" s="26"/>
      <c r="C40" s="26"/>
      <c r="E40" s="24">
        <v>17823373</v>
      </c>
      <c r="F40" s="24"/>
      <c r="G40" s="12"/>
      <c r="H40" s="14">
        <v>266941604037</v>
      </c>
      <c r="I40" s="12"/>
      <c r="J40" s="14">
        <v>317317271597.94098</v>
      </c>
      <c r="K40" s="12"/>
      <c r="L40" s="14">
        <v>0</v>
      </c>
      <c r="M40" s="12"/>
      <c r="N40" s="14">
        <v>0</v>
      </c>
      <c r="O40" s="12"/>
      <c r="P40" s="14">
        <v>-2823373</v>
      </c>
      <c r="Q40" s="12"/>
      <c r="R40" s="14">
        <v>54389582284</v>
      </c>
      <c r="S40" s="12"/>
      <c r="T40" s="14">
        <v>15000000</v>
      </c>
      <c r="U40" s="12"/>
      <c r="V40" s="14">
        <v>17350</v>
      </c>
      <c r="W40" s="12"/>
      <c r="X40" s="14">
        <v>224655796666</v>
      </c>
      <c r="Y40" s="12"/>
      <c r="Z40" s="14">
        <v>258701512500</v>
      </c>
      <c r="AA40" s="12"/>
      <c r="AB40" s="19">
        <f t="shared" si="0"/>
        <v>5.1763139146984303</v>
      </c>
    </row>
    <row r="41" spans="1:28" ht="21.75" customHeight="1" x14ac:dyDescent="0.2">
      <c r="A41" s="26" t="s">
        <v>51</v>
      </c>
      <c r="B41" s="26"/>
      <c r="C41" s="26"/>
      <c r="E41" s="24">
        <v>5000000</v>
      </c>
      <c r="F41" s="24"/>
      <c r="G41" s="12"/>
      <c r="H41" s="14">
        <v>81650394072</v>
      </c>
      <c r="I41" s="12"/>
      <c r="J41" s="14">
        <v>98410950000</v>
      </c>
      <c r="K41" s="12"/>
      <c r="L41" s="14">
        <v>0</v>
      </c>
      <c r="M41" s="12"/>
      <c r="N41" s="14">
        <v>0</v>
      </c>
      <c r="O41" s="12"/>
      <c r="P41" s="14">
        <v>-3000000</v>
      </c>
      <c r="Q41" s="12"/>
      <c r="R41" s="14">
        <v>65404008131</v>
      </c>
      <c r="S41" s="12"/>
      <c r="T41" s="14">
        <v>2000000</v>
      </c>
      <c r="U41" s="12"/>
      <c r="V41" s="14">
        <v>22040</v>
      </c>
      <c r="W41" s="12"/>
      <c r="X41" s="14">
        <v>32660157637</v>
      </c>
      <c r="Y41" s="12"/>
      <c r="Z41" s="14">
        <v>43817724000</v>
      </c>
      <c r="AA41" s="12"/>
      <c r="AB41" s="19">
        <f t="shared" si="0"/>
        <v>0.87674127707937299</v>
      </c>
    </row>
    <row r="42" spans="1:28" ht="21.75" customHeight="1" x14ac:dyDescent="0.2">
      <c r="A42" s="26" t="s">
        <v>52</v>
      </c>
      <c r="B42" s="26"/>
      <c r="C42" s="26"/>
      <c r="E42" s="24">
        <v>3106</v>
      </c>
      <c r="F42" s="24"/>
      <c r="G42" s="12"/>
      <c r="H42" s="14">
        <v>90144933</v>
      </c>
      <c r="I42" s="12"/>
      <c r="J42" s="14">
        <v>93953212.298999995</v>
      </c>
      <c r="K42" s="12"/>
      <c r="L42" s="14">
        <v>0</v>
      </c>
      <c r="M42" s="12"/>
      <c r="N42" s="14">
        <v>0</v>
      </c>
      <c r="O42" s="12"/>
      <c r="P42" s="14">
        <v>-3106</v>
      </c>
      <c r="Q42" s="12"/>
      <c r="R42" s="14">
        <v>95002973</v>
      </c>
      <c r="S42" s="12"/>
      <c r="T42" s="14">
        <v>0</v>
      </c>
      <c r="U42" s="12"/>
      <c r="V42" s="14">
        <v>0</v>
      </c>
      <c r="W42" s="12"/>
      <c r="X42" s="14">
        <v>0</v>
      </c>
      <c r="Y42" s="12"/>
      <c r="Z42" s="14">
        <v>0</v>
      </c>
      <c r="AA42" s="12"/>
      <c r="AB42" s="19">
        <f t="shared" si="0"/>
        <v>0</v>
      </c>
    </row>
    <row r="43" spans="1:28" ht="21.75" customHeight="1" x14ac:dyDescent="0.2">
      <c r="A43" s="26" t="s">
        <v>53</v>
      </c>
      <c r="B43" s="26"/>
      <c r="C43" s="26"/>
      <c r="E43" s="24">
        <v>3019681</v>
      </c>
      <c r="F43" s="24"/>
      <c r="G43" s="12"/>
      <c r="H43" s="14">
        <v>73060714542</v>
      </c>
      <c r="I43" s="12"/>
      <c r="J43" s="14">
        <v>88040268629.806503</v>
      </c>
      <c r="K43" s="12"/>
      <c r="L43" s="14">
        <v>0</v>
      </c>
      <c r="M43" s="12"/>
      <c r="N43" s="14">
        <v>0</v>
      </c>
      <c r="O43" s="12"/>
      <c r="P43" s="14">
        <v>-1819681</v>
      </c>
      <c r="Q43" s="12"/>
      <c r="R43" s="14">
        <v>53355823495</v>
      </c>
      <c r="S43" s="12"/>
      <c r="T43" s="14">
        <v>1200000</v>
      </c>
      <c r="U43" s="12"/>
      <c r="V43" s="14">
        <v>33370</v>
      </c>
      <c r="W43" s="12"/>
      <c r="X43" s="14">
        <v>29033814319</v>
      </c>
      <c r="Y43" s="12"/>
      <c r="Z43" s="14">
        <v>39805738200</v>
      </c>
      <c r="AA43" s="12"/>
      <c r="AB43" s="19">
        <f t="shared" si="0"/>
        <v>0.79646614562990958</v>
      </c>
    </row>
    <row r="44" spans="1:28" ht="21.75" customHeight="1" x14ac:dyDescent="0.2">
      <c r="A44" s="26" t="s">
        <v>54</v>
      </c>
      <c r="B44" s="26"/>
      <c r="C44" s="26"/>
      <c r="E44" s="24">
        <v>33000000</v>
      </c>
      <c r="F44" s="24"/>
      <c r="G44" s="12"/>
      <c r="H44" s="14">
        <v>143362302914</v>
      </c>
      <c r="I44" s="12"/>
      <c r="J44" s="14">
        <v>122587240050</v>
      </c>
      <c r="K44" s="12"/>
      <c r="L44" s="14">
        <v>0</v>
      </c>
      <c r="M44" s="12"/>
      <c r="N44" s="14">
        <v>0</v>
      </c>
      <c r="O44" s="12"/>
      <c r="P44" s="14">
        <v>-2800000</v>
      </c>
      <c r="Q44" s="12"/>
      <c r="R44" s="14">
        <v>10609533332</v>
      </c>
      <c r="S44" s="12"/>
      <c r="T44" s="14">
        <v>30200000</v>
      </c>
      <c r="U44" s="12"/>
      <c r="V44" s="14">
        <v>3990</v>
      </c>
      <c r="W44" s="12"/>
      <c r="X44" s="14">
        <v>131198228732</v>
      </c>
      <c r="Y44" s="12"/>
      <c r="Z44" s="14">
        <v>119781036900</v>
      </c>
      <c r="AA44" s="12"/>
      <c r="AB44" s="19">
        <f t="shared" si="0"/>
        <v>2.3966780944988724</v>
      </c>
    </row>
    <row r="45" spans="1:28" ht="21.75" customHeight="1" x14ac:dyDescent="0.2">
      <c r="A45" s="26" t="s">
        <v>55</v>
      </c>
      <c r="B45" s="26"/>
      <c r="C45" s="26"/>
      <c r="E45" s="24">
        <v>5100000</v>
      </c>
      <c r="F45" s="24"/>
      <c r="G45" s="12"/>
      <c r="H45" s="14">
        <v>28135884737</v>
      </c>
      <c r="I45" s="12"/>
      <c r="J45" s="14">
        <v>28897033500</v>
      </c>
      <c r="K45" s="12"/>
      <c r="L45" s="14">
        <v>0</v>
      </c>
      <c r="M45" s="12"/>
      <c r="N45" s="14">
        <v>0</v>
      </c>
      <c r="O45" s="12"/>
      <c r="P45" s="14">
        <v>0</v>
      </c>
      <c r="Q45" s="12"/>
      <c r="R45" s="14">
        <v>0</v>
      </c>
      <c r="S45" s="12"/>
      <c r="T45" s="14">
        <v>5100000</v>
      </c>
      <c r="U45" s="12"/>
      <c r="V45" s="14">
        <v>5310</v>
      </c>
      <c r="W45" s="12"/>
      <c r="X45" s="14">
        <v>28135884737</v>
      </c>
      <c r="Y45" s="12"/>
      <c r="Z45" s="14">
        <v>26919868050</v>
      </c>
      <c r="AA45" s="12"/>
      <c r="AB45" s="19">
        <f t="shared" si="0"/>
        <v>0.53863499375196244</v>
      </c>
    </row>
    <row r="46" spans="1:28" ht="21.75" customHeight="1" x14ac:dyDescent="0.2">
      <c r="A46" s="26" t="s">
        <v>56</v>
      </c>
      <c r="B46" s="26"/>
      <c r="C46" s="26"/>
      <c r="E46" s="24">
        <v>29931431</v>
      </c>
      <c r="F46" s="24"/>
      <c r="G46" s="12"/>
      <c r="H46" s="14">
        <v>94334489174</v>
      </c>
      <c r="I46" s="12"/>
      <c r="J46" s="14">
        <v>58019011021.822502</v>
      </c>
      <c r="K46" s="12"/>
      <c r="L46" s="14">
        <v>0</v>
      </c>
      <c r="M46" s="12"/>
      <c r="N46" s="14">
        <v>0</v>
      </c>
      <c r="O46" s="12"/>
      <c r="P46" s="14">
        <v>-25456026</v>
      </c>
      <c r="Q46" s="12"/>
      <c r="R46" s="14">
        <v>50404735486</v>
      </c>
      <c r="S46" s="12"/>
      <c r="T46" s="14">
        <v>4475405</v>
      </c>
      <c r="U46" s="12"/>
      <c r="V46" s="14">
        <v>1916</v>
      </c>
      <c r="W46" s="12"/>
      <c r="X46" s="14">
        <v>14105073826</v>
      </c>
      <c r="Y46" s="12"/>
      <c r="Z46" s="14">
        <v>8523855467.9189997</v>
      </c>
      <c r="AA46" s="12"/>
      <c r="AB46" s="19">
        <f t="shared" si="0"/>
        <v>0.17055235293789564</v>
      </c>
    </row>
    <row r="47" spans="1:28" ht="21.75" customHeight="1" x14ac:dyDescent="0.2">
      <c r="A47" s="26" t="s">
        <v>57</v>
      </c>
      <c r="B47" s="26"/>
      <c r="C47" s="26"/>
      <c r="E47" s="24">
        <v>187111986</v>
      </c>
      <c r="F47" s="24"/>
      <c r="G47" s="12"/>
      <c r="H47" s="14">
        <v>631603065690</v>
      </c>
      <c r="I47" s="12"/>
      <c r="J47" s="14">
        <v>876797728887.07605</v>
      </c>
      <c r="K47" s="12"/>
      <c r="L47" s="14">
        <v>0</v>
      </c>
      <c r="M47" s="12"/>
      <c r="N47" s="14">
        <v>0</v>
      </c>
      <c r="O47" s="12"/>
      <c r="P47" s="14">
        <v>-87111986</v>
      </c>
      <c r="Q47" s="12"/>
      <c r="R47" s="14">
        <v>436642176710</v>
      </c>
      <c r="S47" s="12"/>
      <c r="T47" s="14">
        <v>100000000</v>
      </c>
      <c r="U47" s="12"/>
      <c r="V47" s="14">
        <v>4790</v>
      </c>
      <c r="W47" s="12"/>
      <c r="X47" s="14">
        <v>337553504349</v>
      </c>
      <c r="Y47" s="12"/>
      <c r="Z47" s="14">
        <v>476149950000</v>
      </c>
      <c r="AA47" s="12"/>
      <c r="AB47" s="19">
        <f t="shared" si="0"/>
        <v>9.5272021715294848</v>
      </c>
    </row>
    <row r="48" spans="1:28" ht="21.75" customHeight="1" x14ac:dyDescent="0.2">
      <c r="A48" s="26" t="s">
        <v>58</v>
      </c>
      <c r="B48" s="26"/>
      <c r="C48" s="26"/>
      <c r="E48" s="24">
        <v>1995970</v>
      </c>
      <c r="F48" s="24"/>
      <c r="G48" s="12"/>
      <c r="H48" s="14">
        <v>16211885942</v>
      </c>
      <c r="I48" s="12"/>
      <c r="J48" s="14">
        <v>21805192823.715</v>
      </c>
      <c r="K48" s="12"/>
      <c r="L48" s="14">
        <v>0</v>
      </c>
      <c r="M48" s="12"/>
      <c r="N48" s="14">
        <v>0</v>
      </c>
      <c r="O48" s="12"/>
      <c r="P48" s="14">
        <v>-995970</v>
      </c>
      <c r="Q48" s="12"/>
      <c r="R48" s="14">
        <v>11092373694</v>
      </c>
      <c r="S48" s="12"/>
      <c r="T48" s="14">
        <v>1000000</v>
      </c>
      <c r="U48" s="12"/>
      <c r="V48" s="14">
        <v>11440</v>
      </c>
      <c r="W48" s="12"/>
      <c r="X48" s="14">
        <v>8122309426</v>
      </c>
      <c r="Y48" s="12"/>
      <c r="Z48" s="14">
        <v>11371932000</v>
      </c>
      <c r="AA48" s="12"/>
      <c r="AB48" s="19">
        <f t="shared" si="0"/>
        <v>0.22753902472295887</v>
      </c>
    </row>
    <row r="49" spans="1:28" ht="21.75" customHeight="1" x14ac:dyDescent="0.2">
      <c r="A49" s="26" t="s">
        <v>59</v>
      </c>
      <c r="B49" s="26"/>
      <c r="C49" s="26"/>
      <c r="E49" s="24">
        <v>50000001</v>
      </c>
      <c r="F49" s="24"/>
      <c r="G49" s="12"/>
      <c r="H49" s="14">
        <v>112768973022</v>
      </c>
      <c r="I49" s="12"/>
      <c r="J49" s="14">
        <v>65060573801.211403</v>
      </c>
      <c r="K49" s="12"/>
      <c r="L49" s="14">
        <v>0</v>
      </c>
      <c r="M49" s="12"/>
      <c r="N49" s="14">
        <v>0</v>
      </c>
      <c r="O49" s="12"/>
      <c r="P49" s="14">
        <v>-50000000</v>
      </c>
      <c r="Q49" s="12"/>
      <c r="R49" s="14">
        <v>64332716501</v>
      </c>
      <c r="S49" s="12"/>
      <c r="T49" s="14">
        <v>1</v>
      </c>
      <c r="U49" s="12"/>
      <c r="V49" s="14">
        <v>1310</v>
      </c>
      <c r="W49" s="12"/>
      <c r="X49" s="14">
        <v>2258</v>
      </c>
      <c r="Y49" s="12"/>
      <c r="Z49" s="14">
        <v>1302.2055</v>
      </c>
      <c r="AA49" s="12"/>
      <c r="AB49" s="19">
        <f t="shared" si="0"/>
        <v>2.6055605103765399E-8</v>
      </c>
    </row>
    <row r="50" spans="1:28" ht="21.75" customHeight="1" x14ac:dyDescent="0.2">
      <c r="A50" s="26" t="s">
        <v>60</v>
      </c>
      <c r="B50" s="26"/>
      <c r="C50" s="26"/>
      <c r="E50" s="24">
        <v>42528723</v>
      </c>
      <c r="F50" s="24"/>
      <c r="G50" s="12"/>
      <c r="H50" s="14">
        <v>163471436580</v>
      </c>
      <c r="I50" s="12"/>
      <c r="J50" s="14">
        <v>113679295716.925</v>
      </c>
      <c r="K50" s="12"/>
      <c r="L50" s="14">
        <v>0</v>
      </c>
      <c r="M50" s="12"/>
      <c r="N50" s="14">
        <v>0</v>
      </c>
      <c r="O50" s="12"/>
      <c r="P50" s="14">
        <v>-8528723</v>
      </c>
      <c r="Q50" s="12"/>
      <c r="R50" s="14">
        <v>23269187129</v>
      </c>
      <c r="S50" s="12"/>
      <c r="T50" s="14">
        <v>34000000</v>
      </c>
      <c r="U50" s="12"/>
      <c r="V50" s="14">
        <v>2834</v>
      </c>
      <c r="W50" s="12"/>
      <c r="X50" s="14">
        <v>130688825137</v>
      </c>
      <c r="Y50" s="12"/>
      <c r="Z50" s="14">
        <v>95782681800</v>
      </c>
      <c r="AA50" s="12"/>
      <c r="AB50" s="19">
        <f t="shared" si="0"/>
        <v>1.916499149143831</v>
      </c>
    </row>
    <row r="51" spans="1:28" ht="21.75" customHeight="1" x14ac:dyDescent="0.2">
      <c r="A51" s="26" t="s">
        <v>61</v>
      </c>
      <c r="B51" s="26"/>
      <c r="C51" s="26"/>
      <c r="E51" s="24">
        <v>3654157</v>
      </c>
      <c r="F51" s="24"/>
      <c r="G51" s="12"/>
      <c r="H51" s="14">
        <v>41617034859</v>
      </c>
      <c r="I51" s="12"/>
      <c r="J51" s="14">
        <v>36796361578.060501</v>
      </c>
      <c r="K51" s="12"/>
      <c r="L51" s="14">
        <v>0</v>
      </c>
      <c r="M51" s="12"/>
      <c r="N51" s="14">
        <v>0</v>
      </c>
      <c r="O51" s="12"/>
      <c r="P51" s="14">
        <v>-2654157</v>
      </c>
      <c r="Q51" s="12"/>
      <c r="R51" s="14">
        <v>26866489474</v>
      </c>
      <c r="S51" s="12"/>
      <c r="T51" s="14">
        <v>1000000</v>
      </c>
      <c r="U51" s="12"/>
      <c r="V51" s="14">
        <v>10400</v>
      </c>
      <c r="W51" s="12"/>
      <c r="X51" s="14">
        <v>11388956433</v>
      </c>
      <c r="Y51" s="12"/>
      <c r="Z51" s="14">
        <v>10338120000</v>
      </c>
      <c r="AA51" s="12"/>
      <c r="AB51" s="19">
        <f t="shared" si="0"/>
        <v>0.20685365883905352</v>
      </c>
    </row>
    <row r="52" spans="1:28" ht="21.75" customHeight="1" x14ac:dyDescent="0.2">
      <c r="A52" s="26" t="s">
        <v>62</v>
      </c>
      <c r="B52" s="26"/>
      <c r="C52" s="26"/>
      <c r="E52" s="24">
        <v>57500000</v>
      </c>
      <c r="F52" s="24"/>
      <c r="G52" s="12"/>
      <c r="H52" s="14">
        <v>141706538056</v>
      </c>
      <c r="I52" s="12"/>
      <c r="J52" s="14">
        <v>87623022375</v>
      </c>
      <c r="K52" s="12"/>
      <c r="L52" s="14">
        <v>0</v>
      </c>
      <c r="M52" s="12"/>
      <c r="N52" s="14">
        <v>0</v>
      </c>
      <c r="O52" s="12"/>
      <c r="P52" s="14">
        <v>0</v>
      </c>
      <c r="Q52" s="12"/>
      <c r="R52" s="14">
        <v>0</v>
      </c>
      <c r="S52" s="12"/>
      <c r="T52" s="14">
        <v>57500000</v>
      </c>
      <c r="U52" s="12"/>
      <c r="V52" s="14">
        <v>1707</v>
      </c>
      <c r="W52" s="12"/>
      <c r="X52" s="14">
        <v>141706538056</v>
      </c>
      <c r="Y52" s="12"/>
      <c r="Z52" s="14">
        <v>97568492625</v>
      </c>
      <c r="AA52" s="12"/>
      <c r="AB52" s="19">
        <f t="shared" si="0"/>
        <v>1.9522311297307886</v>
      </c>
    </row>
    <row r="53" spans="1:28" ht="21.75" customHeight="1" x14ac:dyDescent="0.2">
      <c r="A53" s="26" t="s">
        <v>63</v>
      </c>
      <c r="B53" s="26"/>
      <c r="C53" s="26"/>
      <c r="E53" s="24">
        <v>28457876</v>
      </c>
      <c r="F53" s="24"/>
      <c r="G53" s="12"/>
      <c r="H53" s="14">
        <v>315805698751</v>
      </c>
      <c r="I53" s="12"/>
      <c r="J53" s="14">
        <v>229420153782.55801</v>
      </c>
      <c r="K53" s="12"/>
      <c r="L53" s="14">
        <v>0</v>
      </c>
      <c r="M53" s="12"/>
      <c r="N53" s="14">
        <v>0</v>
      </c>
      <c r="O53" s="12"/>
      <c r="P53" s="14">
        <v>-8457876</v>
      </c>
      <c r="Q53" s="12"/>
      <c r="R53" s="14">
        <v>63917123599</v>
      </c>
      <c r="S53" s="12"/>
      <c r="T53" s="14">
        <v>20000000</v>
      </c>
      <c r="U53" s="12"/>
      <c r="V53" s="14">
        <v>7950</v>
      </c>
      <c r="W53" s="12"/>
      <c r="X53" s="14">
        <v>221946078294</v>
      </c>
      <c r="Y53" s="12"/>
      <c r="Z53" s="14">
        <v>158053950000</v>
      </c>
      <c r="AA53" s="12"/>
      <c r="AB53" s="19">
        <f t="shared" si="0"/>
        <v>3.1624742072509142</v>
      </c>
    </row>
    <row r="54" spans="1:28" ht="21.75" customHeight="1" x14ac:dyDescent="0.2">
      <c r="A54" s="26" t="s">
        <v>64</v>
      </c>
      <c r="B54" s="26"/>
      <c r="C54" s="26"/>
      <c r="E54" s="24">
        <v>8489415</v>
      </c>
      <c r="F54" s="24"/>
      <c r="G54" s="12"/>
      <c r="H54" s="14">
        <v>82090660856</v>
      </c>
      <c r="I54" s="12"/>
      <c r="J54" s="14">
        <v>182364693414.008</v>
      </c>
      <c r="K54" s="12"/>
      <c r="L54" s="14">
        <v>0</v>
      </c>
      <c r="M54" s="12"/>
      <c r="N54" s="14">
        <v>0</v>
      </c>
      <c r="O54" s="12"/>
      <c r="P54" s="14">
        <v>-2689415</v>
      </c>
      <c r="Q54" s="12"/>
      <c r="R54" s="14">
        <v>58656498580</v>
      </c>
      <c r="S54" s="12"/>
      <c r="T54" s="14">
        <v>5800000</v>
      </c>
      <c r="U54" s="12"/>
      <c r="V54" s="14">
        <v>25200</v>
      </c>
      <c r="W54" s="12"/>
      <c r="X54" s="14">
        <v>56084645763</v>
      </c>
      <c r="Y54" s="12"/>
      <c r="Z54" s="14">
        <v>145290348000</v>
      </c>
      <c r="AA54" s="12"/>
      <c r="AB54" s="19">
        <f t="shared" si="0"/>
        <v>2.9070894976842365</v>
      </c>
    </row>
    <row r="55" spans="1:28" ht="21.75" customHeight="1" x14ac:dyDescent="0.2">
      <c r="A55" s="26" t="s">
        <v>65</v>
      </c>
      <c r="B55" s="26"/>
      <c r="C55" s="26"/>
      <c r="E55" s="24">
        <v>6999999</v>
      </c>
      <c r="F55" s="24"/>
      <c r="G55" s="12"/>
      <c r="H55" s="14">
        <v>52337471840</v>
      </c>
      <c r="I55" s="12"/>
      <c r="J55" s="14">
        <v>39662589333.915001</v>
      </c>
      <c r="K55" s="12"/>
      <c r="L55" s="14">
        <v>0</v>
      </c>
      <c r="M55" s="12"/>
      <c r="N55" s="14">
        <v>0</v>
      </c>
      <c r="O55" s="12"/>
      <c r="P55" s="14">
        <v>0</v>
      </c>
      <c r="Q55" s="12"/>
      <c r="R55" s="14">
        <v>0</v>
      </c>
      <c r="S55" s="12"/>
      <c r="T55" s="14">
        <v>6999999</v>
      </c>
      <c r="U55" s="12"/>
      <c r="V55" s="14">
        <v>5080</v>
      </c>
      <c r="W55" s="12"/>
      <c r="X55" s="14">
        <v>52337471840</v>
      </c>
      <c r="Y55" s="12"/>
      <c r="Z55" s="14">
        <v>35348412950.225998</v>
      </c>
      <c r="AA55" s="12"/>
      <c r="AB55" s="19">
        <f t="shared" si="0"/>
        <v>0.7072802939903996</v>
      </c>
    </row>
    <row r="56" spans="1:28" ht="21.75" customHeight="1" x14ac:dyDescent="0.2">
      <c r="A56" s="26" t="s">
        <v>66</v>
      </c>
      <c r="B56" s="26"/>
      <c r="C56" s="26"/>
      <c r="E56" s="24">
        <v>40598707</v>
      </c>
      <c r="F56" s="24"/>
      <c r="G56" s="12"/>
      <c r="H56" s="14">
        <v>236597048668</v>
      </c>
      <c r="I56" s="12"/>
      <c r="J56" s="14">
        <v>277657155490.24799</v>
      </c>
      <c r="K56" s="12"/>
      <c r="L56" s="14">
        <v>0</v>
      </c>
      <c r="M56" s="12"/>
      <c r="N56" s="14">
        <v>0</v>
      </c>
      <c r="O56" s="12"/>
      <c r="P56" s="14">
        <v>0</v>
      </c>
      <c r="Q56" s="12"/>
      <c r="R56" s="14">
        <v>0</v>
      </c>
      <c r="S56" s="12"/>
      <c r="T56" s="14">
        <v>40598707</v>
      </c>
      <c r="U56" s="12"/>
      <c r="V56" s="14">
        <v>7660</v>
      </c>
      <c r="W56" s="12"/>
      <c r="X56" s="14">
        <v>236597048668</v>
      </c>
      <c r="Y56" s="12"/>
      <c r="Z56" s="14">
        <v>309135728351.06097</v>
      </c>
      <c r="AA56" s="12"/>
      <c r="AB56" s="19">
        <f t="shared" si="0"/>
        <v>6.1854434352950722</v>
      </c>
    </row>
    <row r="57" spans="1:28" ht="21.75" customHeight="1" x14ac:dyDescent="0.2">
      <c r="A57" s="26" t="s">
        <v>67</v>
      </c>
      <c r="B57" s="26"/>
      <c r="C57" s="26"/>
      <c r="E57" s="24">
        <v>16867809</v>
      </c>
      <c r="F57" s="24"/>
      <c r="G57" s="12"/>
      <c r="H57" s="14">
        <f>242832517258-1</f>
        <v>242832517257</v>
      </c>
      <c r="I57" s="12"/>
      <c r="J57" s="14">
        <v>236085633153.216</v>
      </c>
      <c r="K57" s="12"/>
      <c r="L57" s="14">
        <v>0</v>
      </c>
      <c r="M57" s="12"/>
      <c r="N57" s="14">
        <v>0</v>
      </c>
      <c r="O57" s="12"/>
      <c r="P57" s="14">
        <v>-5867808</v>
      </c>
      <c r="Q57" s="12"/>
      <c r="R57" s="14">
        <v>78086982634</v>
      </c>
      <c r="S57" s="12"/>
      <c r="T57" s="14">
        <v>11000001</v>
      </c>
      <c r="U57" s="12"/>
      <c r="V57" s="14">
        <v>11200</v>
      </c>
      <c r="W57" s="12"/>
      <c r="X57" s="14">
        <f>158358322194-1</f>
        <v>158358322193</v>
      </c>
      <c r="Y57" s="12"/>
      <c r="Z57" s="14">
        <f>122466971133.36-7</f>
        <v>122466971126.36</v>
      </c>
      <c r="AA57" s="12"/>
      <c r="AB57" s="19">
        <f t="shared" si="0"/>
        <v>2.4504204888726662</v>
      </c>
    </row>
    <row r="58" spans="1:28" ht="21.75" customHeight="1" x14ac:dyDescent="0.2">
      <c r="A58" s="26" t="s">
        <v>68</v>
      </c>
      <c r="B58" s="26"/>
      <c r="C58" s="26"/>
      <c r="E58" s="24">
        <v>1147562</v>
      </c>
      <c r="F58" s="24"/>
      <c r="G58" s="12"/>
      <c r="H58" s="14">
        <v>34325015244</v>
      </c>
      <c r="I58" s="12"/>
      <c r="J58" s="14">
        <f>17795450495.16-19</f>
        <v>17795450476.16</v>
      </c>
      <c r="K58" s="12"/>
      <c r="L58" s="14">
        <v>0</v>
      </c>
      <c r="M58" s="12"/>
      <c r="N58" s="14">
        <v>0</v>
      </c>
      <c r="O58" s="12"/>
      <c r="P58" s="14">
        <v>-1147562</v>
      </c>
      <c r="Q58" s="12"/>
      <c r="R58" s="14">
        <v>17784050677</v>
      </c>
      <c r="S58" s="12"/>
      <c r="T58" s="14">
        <v>0</v>
      </c>
      <c r="U58" s="12"/>
      <c r="V58" s="14">
        <v>0</v>
      </c>
      <c r="W58" s="12"/>
      <c r="X58" s="14">
        <v>0</v>
      </c>
      <c r="Y58" s="12"/>
      <c r="Z58" s="14">
        <v>0</v>
      </c>
      <c r="AA58" s="12"/>
      <c r="AB58" s="19">
        <f t="shared" si="0"/>
        <v>0</v>
      </c>
    </row>
    <row r="59" spans="1:28" ht="21.75" customHeight="1" x14ac:dyDescent="0.2">
      <c r="A59" s="26" t="s">
        <v>69</v>
      </c>
      <c r="B59" s="26"/>
      <c r="C59" s="26"/>
      <c r="E59" s="24">
        <v>19419049</v>
      </c>
      <c r="F59" s="24"/>
      <c r="G59" s="12"/>
      <c r="H59" s="14">
        <v>66700763921</v>
      </c>
      <c r="I59" s="12"/>
      <c r="J59" s="14">
        <v>79279497739.254196</v>
      </c>
      <c r="K59" s="12"/>
      <c r="L59" s="14">
        <v>0</v>
      </c>
      <c r="M59" s="12"/>
      <c r="N59" s="14">
        <v>0</v>
      </c>
      <c r="O59" s="12"/>
      <c r="P59" s="14">
        <v>-5419049</v>
      </c>
      <c r="Q59" s="12"/>
      <c r="R59" s="14">
        <v>22969029742</v>
      </c>
      <c r="S59" s="12"/>
      <c r="T59" s="14">
        <v>14000000</v>
      </c>
      <c r="U59" s="12"/>
      <c r="V59" s="14">
        <v>5100</v>
      </c>
      <c r="W59" s="12"/>
      <c r="X59" s="14">
        <v>48087354588</v>
      </c>
      <c r="Y59" s="12"/>
      <c r="Z59" s="14">
        <v>70975170000</v>
      </c>
      <c r="AA59" s="12"/>
      <c r="AB59" s="19">
        <f t="shared" si="0"/>
        <v>1.4201299270296559</v>
      </c>
    </row>
    <row r="60" spans="1:28" ht="21.75" customHeight="1" x14ac:dyDescent="0.2">
      <c r="A60" s="26" t="s">
        <v>70</v>
      </c>
      <c r="B60" s="26"/>
      <c r="C60" s="26"/>
      <c r="E60" s="24">
        <v>6212467</v>
      </c>
      <c r="F60" s="24"/>
      <c r="G60" s="12"/>
      <c r="H60" s="14">
        <v>31091160836</v>
      </c>
      <c r="I60" s="12"/>
      <c r="J60" s="14">
        <v>45945740990.844002</v>
      </c>
      <c r="K60" s="12"/>
      <c r="L60" s="14">
        <v>0</v>
      </c>
      <c r="M60" s="12"/>
      <c r="N60" s="14">
        <v>0</v>
      </c>
      <c r="O60" s="12"/>
      <c r="P60" s="14">
        <v>-1212467</v>
      </c>
      <c r="Q60" s="12"/>
      <c r="R60" s="14">
        <v>9364206998</v>
      </c>
      <c r="S60" s="12"/>
      <c r="T60" s="14">
        <v>5000000</v>
      </c>
      <c r="U60" s="12"/>
      <c r="V60" s="14">
        <v>7920</v>
      </c>
      <c r="W60" s="12"/>
      <c r="X60" s="14">
        <v>25023199990</v>
      </c>
      <c r="Y60" s="12"/>
      <c r="Z60" s="14">
        <v>39364380000</v>
      </c>
      <c r="AA60" s="12"/>
      <c r="AB60" s="19">
        <f t="shared" si="0"/>
        <v>0.78763508557947315</v>
      </c>
    </row>
    <row r="61" spans="1:28" ht="21.75" customHeight="1" x14ac:dyDescent="0.2">
      <c r="A61" s="26" t="s">
        <v>71</v>
      </c>
      <c r="B61" s="26"/>
      <c r="C61" s="26"/>
      <c r="E61" s="24">
        <v>10200</v>
      </c>
      <c r="F61" s="24"/>
      <c r="G61" s="12"/>
      <c r="H61" s="14">
        <v>698446833</v>
      </c>
      <c r="I61" s="12"/>
      <c r="J61" s="14">
        <v>465323353.82999998</v>
      </c>
      <c r="K61" s="12"/>
      <c r="L61" s="14">
        <v>0</v>
      </c>
      <c r="M61" s="12"/>
      <c r="N61" s="14">
        <v>0</v>
      </c>
      <c r="O61" s="12"/>
      <c r="P61" s="14">
        <v>0</v>
      </c>
      <c r="Q61" s="12"/>
      <c r="R61" s="14">
        <v>0</v>
      </c>
      <c r="S61" s="12"/>
      <c r="T61" s="14">
        <v>10200</v>
      </c>
      <c r="U61" s="12"/>
      <c r="V61" s="14">
        <v>45893</v>
      </c>
      <c r="W61" s="12"/>
      <c r="X61" s="14">
        <v>698446833</v>
      </c>
      <c r="Y61" s="12"/>
      <c r="Z61" s="14">
        <v>465323353.82999998</v>
      </c>
      <c r="AA61" s="12"/>
      <c r="AB61" s="19">
        <f t="shared" si="0"/>
        <v>9.3105746773102845E-3</v>
      </c>
    </row>
    <row r="62" spans="1:28" ht="21.75" customHeight="1" x14ac:dyDescent="0.2">
      <c r="A62" s="23" t="s">
        <v>72</v>
      </c>
      <c r="B62" s="23"/>
      <c r="C62" s="23"/>
      <c r="E62" s="24">
        <v>0</v>
      </c>
      <c r="F62" s="24"/>
      <c r="G62" s="12"/>
      <c r="H62" s="15">
        <v>0</v>
      </c>
      <c r="I62" s="12"/>
      <c r="J62" s="15">
        <v>0</v>
      </c>
      <c r="K62" s="12"/>
      <c r="L62" s="14">
        <v>3125000</v>
      </c>
      <c r="M62" s="12"/>
      <c r="N62" s="15">
        <v>7087679775</v>
      </c>
      <c r="O62" s="12"/>
      <c r="P62" s="14">
        <v>-1562500</v>
      </c>
      <c r="Q62" s="12"/>
      <c r="R62" s="15">
        <v>5183169315</v>
      </c>
      <c r="S62" s="12"/>
      <c r="T62" s="15">
        <v>1562500</v>
      </c>
      <c r="U62" s="12"/>
      <c r="V62" s="14">
        <v>2743</v>
      </c>
      <c r="W62" s="12"/>
      <c r="X62" s="15">
        <v>3543839891</v>
      </c>
      <c r="Y62" s="12"/>
      <c r="Z62" s="15">
        <v>4260436171.875</v>
      </c>
      <c r="AA62" s="12"/>
      <c r="AB62" s="19">
        <f t="shared" si="0"/>
        <v>8.5246332060625582E-2</v>
      </c>
    </row>
    <row r="63" spans="1:28" ht="21.75" customHeight="1" thickBot="1" x14ac:dyDescent="0.25">
      <c r="A63" s="25" t="s">
        <v>73</v>
      </c>
      <c r="B63" s="25"/>
      <c r="C63" s="25"/>
      <c r="D63" s="10"/>
      <c r="E63" s="24"/>
      <c r="F63" s="24"/>
      <c r="G63" s="12"/>
      <c r="H63" s="16">
        <f>SUM(H9:H62)</f>
        <v>6605977574725</v>
      </c>
      <c r="I63" s="12"/>
      <c r="J63" s="16">
        <f>SUM(J9:J62)</f>
        <v>6819965734697.7998</v>
      </c>
      <c r="K63" s="12"/>
      <c r="L63" s="14"/>
      <c r="M63" s="12"/>
      <c r="N63" s="16">
        <v>7087679775</v>
      </c>
      <c r="O63" s="12"/>
      <c r="P63" s="14"/>
      <c r="Q63" s="12"/>
      <c r="R63" s="16">
        <v>2443662726526</v>
      </c>
      <c r="S63" s="12"/>
      <c r="T63" s="16">
        <v>667937151</v>
      </c>
      <c r="U63" s="12"/>
      <c r="V63" s="14"/>
      <c r="W63" s="12"/>
      <c r="X63" s="16">
        <f>SUM(X9:X62)</f>
        <v>4221933883716</v>
      </c>
      <c r="Y63" s="12"/>
      <c r="Z63" s="16">
        <f>SUM(Z9:Z62)</f>
        <v>4543019998874.249</v>
      </c>
      <c r="AA63" s="12"/>
      <c r="AB63" s="17">
        <f>SUM(AB9:AB62)</f>
        <v>90.900503084325905</v>
      </c>
    </row>
    <row r="64" spans="1:28" ht="13.5" thickTop="1" x14ac:dyDescent="0.2"/>
  </sheetData>
  <mergeCells count="123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62:C62"/>
    <mergeCell ref="E62:F62"/>
    <mergeCell ref="A63:C63"/>
    <mergeCell ref="E63:F63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7"/>
  <sheetViews>
    <sheetView rightToLeft="1" topLeftCell="A37" workbookViewId="0">
      <selection activeCell="I55" sqref="I55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8554687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7.85546875" bestFit="1" customWidth="1"/>
    <col min="14" max="14" width="1.28515625" customWidth="1"/>
    <col min="15" max="15" width="17.71093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ht="21.75" customHeight="1" x14ac:dyDescent="0.2">
      <c r="A2" s="31" t="s">
        <v>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14.45" customHeight="1" x14ac:dyDescent="0.2"/>
    <row r="5" spans="1:18" ht="14.45" customHeight="1" x14ac:dyDescent="0.2">
      <c r="A5" s="32" t="s">
        <v>156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18" ht="14.45" customHeight="1" x14ac:dyDescent="0.2">
      <c r="A6" s="28" t="s">
        <v>92</v>
      </c>
      <c r="C6" s="28" t="s">
        <v>108</v>
      </c>
      <c r="D6" s="28"/>
      <c r="E6" s="28"/>
      <c r="F6" s="28"/>
      <c r="G6" s="28"/>
      <c r="H6" s="28"/>
      <c r="I6" s="28"/>
      <c r="K6" s="28" t="s">
        <v>109</v>
      </c>
      <c r="L6" s="28"/>
      <c r="M6" s="28"/>
      <c r="N6" s="28"/>
      <c r="O6" s="28"/>
      <c r="P6" s="28"/>
      <c r="Q6" s="28"/>
      <c r="R6" s="28"/>
    </row>
    <row r="7" spans="1:18" ht="42" customHeight="1" x14ac:dyDescent="0.2">
      <c r="A7" s="28"/>
      <c r="C7" s="9" t="s">
        <v>13</v>
      </c>
      <c r="D7" s="3"/>
      <c r="E7" s="9" t="s">
        <v>15</v>
      </c>
      <c r="F7" s="3"/>
      <c r="G7" s="9" t="s">
        <v>154</v>
      </c>
      <c r="H7" s="3"/>
      <c r="I7" s="9" t="s">
        <v>157</v>
      </c>
      <c r="K7" s="9" t="s">
        <v>13</v>
      </c>
      <c r="L7" s="3"/>
      <c r="M7" s="9" t="s">
        <v>15</v>
      </c>
      <c r="N7" s="3"/>
      <c r="O7" s="9" t="s">
        <v>154</v>
      </c>
      <c r="P7" s="3"/>
      <c r="Q7" s="36" t="s">
        <v>157</v>
      </c>
      <c r="R7" s="36"/>
    </row>
    <row r="8" spans="1:18" ht="21.75" customHeight="1" x14ac:dyDescent="0.2">
      <c r="A8" s="5" t="s">
        <v>44</v>
      </c>
      <c r="C8" s="11">
        <v>4499999</v>
      </c>
      <c r="D8" s="12"/>
      <c r="E8" s="11">
        <v>49697518706</v>
      </c>
      <c r="F8" s="12"/>
      <c r="G8" s="11">
        <v>45179562460</v>
      </c>
      <c r="H8" s="12"/>
      <c r="I8" s="11">
        <v>4517956246</v>
      </c>
      <c r="J8" s="12"/>
      <c r="K8" s="11">
        <v>4499999</v>
      </c>
      <c r="L8" s="12"/>
      <c r="M8" s="11">
        <v>49697518706</v>
      </c>
      <c r="N8" s="12"/>
      <c r="O8" s="11">
        <v>44687507819</v>
      </c>
      <c r="P8" s="12"/>
      <c r="Q8" s="30">
        <v>5010010887</v>
      </c>
      <c r="R8" s="30"/>
    </row>
    <row r="9" spans="1:18" ht="21.75" customHeight="1" x14ac:dyDescent="0.2">
      <c r="A9" s="6" t="s">
        <v>50</v>
      </c>
      <c r="C9" s="14">
        <v>15000000</v>
      </c>
      <c r="D9" s="12"/>
      <c r="E9" s="14">
        <v>258701512500</v>
      </c>
      <c r="F9" s="12"/>
      <c r="G9" s="14">
        <v>266827006605</v>
      </c>
      <c r="H9" s="12"/>
      <c r="I9" s="14">
        <v>-8125494105</v>
      </c>
      <c r="J9" s="12"/>
      <c r="K9" s="14">
        <v>15000000</v>
      </c>
      <c r="L9" s="12"/>
      <c r="M9" s="14">
        <v>258701512500</v>
      </c>
      <c r="N9" s="12"/>
      <c r="O9" s="14">
        <v>268244392639</v>
      </c>
      <c r="P9" s="12"/>
      <c r="Q9" s="24">
        <v>-9542880139</v>
      </c>
      <c r="R9" s="24"/>
    </row>
    <row r="10" spans="1:18" ht="21.75" customHeight="1" x14ac:dyDescent="0.2">
      <c r="A10" s="6" t="s">
        <v>72</v>
      </c>
      <c r="C10" s="14">
        <v>1562500</v>
      </c>
      <c r="D10" s="12"/>
      <c r="E10" s="14">
        <v>4260436171</v>
      </c>
      <c r="F10" s="12"/>
      <c r="G10" s="14">
        <v>3543839891</v>
      </c>
      <c r="H10" s="12"/>
      <c r="I10" s="14">
        <v>716596280</v>
      </c>
      <c r="J10" s="12"/>
      <c r="K10" s="14">
        <v>1562500</v>
      </c>
      <c r="L10" s="12"/>
      <c r="M10" s="14">
        <v>4260436171</v>
      </c>
      <c r="N10" s="12"/>
      <c r="O10" s="14">
        <v>3543839891</v>
      </c>
      <c r="P10" s="12"/>
      <c r="Q10" s="24">
        <v>716596280</v>
      </c>
      <c r="R10" s="24"/>
    </row>
    <row r="11" spans="1:18" ht="21.75" customHeight="1" x14ac:dyDescent="0.2">
      <c r="A11" s="6" t="s">
        <v>42</v>
      </c>
      <c r="C11" s="14">
        <v>4000000</v>
      </c>
      <c r="D11" s="12"/>
      <c r="E11" s="14">
        <v>81909720000</v>
      </c>
      <c r="F11" s="12"/>
      <c r="G11" s="14">
        <v>48511688412</v>
      </c>
      <c r="H11" s="12"/>
      <c r="I11" s="14">
        <v>33398031588</v>
      </c>
      <c r="J11" s="12"/>
      <c r="K11" s="14">
        <v>4000000</v>
      </c>
      <c r="L11" s="12"/>
      <c r="M11" s="14">
        <v>81909720000</v>
      </c>
      <c r="N11" s="12"/>
      <c r="O11" s="14">
        <v>87476401908</v>
      </c>
      <c r="P11" s="12"/>
      <c r="Q11" s="24">
        <v>-5566681908</v>
      </c>
      <c r="R11" s="24"/>
    </row>
    <row r="12" spans="1:18" ht="21.75" customHeight="1" x14ac:dyDescent="0.2">
      <c r="A12" s="6" t="s">
        <v>23</v>
      </c>
      <c r="C12" s="14">
        <v>9000000</v>
      </c>
      <c r="D12" s="12"/>
      <c r="E12" s="14">
        <v>135449253000</v>
      </c>
      <c r="F12" s="12"/>
      <c r="G12" s="14">
        <v>121682028666</v>
      </c>
      <c r="H12" s="12"/>
      <c r="I12" s="14">
        <v>13767224334</v>
      </c>
      <c r="J12" s="12"/>
      <c r="K12" s="14">
        <v>9000000</v>
      </c>
      <c r="L12" s="12"/>
      <c r="M12" s="14">
        <v>135449253000</v>
      </c>
      <c r="N12" s="12"/>
      <c r="O12" s="14">
        <v>126502803096</v>
      </c>
      <c r="P12" s="12"/>
      <c r="Q12" s="24">
        <v>8946449904</v>
      </c>
      <c r="R12" s="24"/>
    </row>
    <row r="13" spans="1:18" ht="21.75" customHeight="1" x14ac:dyDescent="0.2">
      <c r="A13" s="6" t="s">
        <v>63</v>
      </c>
      <c r="C13" s="14">
        <v>20000000</v>
      </c>
      <c r="D13" s="12"/>
      <c r="E13" s="14">
        <v>158053950000</v>
      </c>
      <c r="F13" s="12"/>
      <c r="G13" s="14">
        <v>158292266926</v>
      </c>
      <c r="H13" s="12"/>
      <c r="I13" s="14">
        <v>-238316926</v>
      </c>
      <c r="J13" s="12"/>
      <c r="K13" s="14">
        <v>20000000</v>
      </c>
      <c r="L13" s="12"/>
      <c r="M13" s="14">
        <v>158053950000</v>
      </c>
      <c r="N13" s="12"/>
      <c r="O13" s="14">
        <v>168193259997</v>
      </c>
      <c r="P13" s="12"/>
      <c r="Q13" s="24">
        <v>-10139309997</v>
      </c>
      <c r="R13" s="24"/>
    </row>
    <row r="14" spans="1:18" ht="21.75" customHeight="1" x14ac:dyDescent="0.2">
      <c r="A14" s="6" t="s">
        <v>58</v>
      </c>
      <c r="C14" s="14">
        <v>1000000</v>
      </c>
      <c r="D14" s="12"/>
      <c r="E14" s="14">
        <v>11371932000</v>
      </c>
      <c r="F14" s="12"/>
      <c r="G14" s="14">
        <v>10429587455</v>
      </c>
      <c r="H14" s="12"/>
      <c r="I14" s="14">
        <v>942344545</v>
      </c>
      <c r="J14" s="12"/>
      <c r="K14" s="14">
        <v>1000000</v>
      </c>
      <c r="L14" s="12"/>
      <c r="M14" s="14">
        <v>11371932000</v>
      </c>
      <c r="N14" s="12"/>
      <c r="O14" s="14">
        <v>11421634727</v>
      </c>
      <c r="P14" s="12"/>
      <c r="Q14" s="24">
        <v>-49702727</v>
      </c>
      <c r="R14" s="24"/>
    </row>
    <row r="15" spans="1:18" ht="21.75" customHeight="1" x14ac:dyDescent="0.2">
      <c r="A15" s="6" t="s">
        <v>61</v>
      </c>
      <c r="C15" s="14">
        <v>1000000</v>
      </c>
      <c r="D15" s="12"/>
      <c r="E15" s="14">
        <v>10338120000</v>
      </c>
      <c r="F15" s="12"/>
      <c r="G15" s="14">
        <v>8750544126</v>
      </c>
      <c r="H15" s="12"/>
      <c r="I15" s="14">
        <v>1587575874</v>
      </c>
      <c r="J15" s="12"/>
      <c r="K15" s="14">
        <v>1000000</v>
      </c>
      <c r="L15" s="12"/>
      <c r="M15" s="14">
        <v>10338120000</v>
      </c>
      <c r="N15" s="12"/>
      <c r="O15" s="14">
        <v>10566751506</v>
      </c>
      <c r="P15" s="12"/>
      <c r="Q15" s="24">
        <v>-228631506</v>
      </c>
      <c r="R15" s="24"/>
    </row>
    <row r="16" spans="1:18" ht="21.75" customHeight="1" x14ac:dyDescent="0.2">
      <c r="A16" s="6" t="s">
        <v>46</v>
      </c>
      <c r="C16" s="14">
        <v>22128440</v>
      </c>
      <c r="D16" s="12"/>
      <c r="E16" s="14">
        <v>93992222916</v>
      </c>
      <c r="F16" s="12"/>
      <c r="G16" s="14">
        <v>154872989855</v>
      </c>
      <c r="H16" s="12"/>
      <c r="I16" s="14">
        <v>-60880766938</v>
      </c>
      <c r="J16" s="12"/>
      <c r="K16" s="14">
        <v>22128440</v>
      </c>
      <c r="L16" s="12"/>
      <c r="M16" s="14">
        <v>93992222916</v>
      </c>
      <c r="N16" s="12"/>
      <c r="O16" s="14">
        <v>145051775429</v>
      </c>
      <c r="P16" s="12"/>
      <c r="Q16" s="24">
        <v>-51059552512</v>
      </c>
      <c r="R16" s="24"/>
    </row>
    <row r="17" spans="1:18" ht="21.75" customHeight="1" x14ac:dyDescent="0.2">
      <c r="A17" s="6" t="s">
        <v>26</v>
      </c>
      <c r="C17" s="14">
        <v>23963559</v>
      </c>
      <c r="D17" s="12"/>
      <c r="E17" s="14">
        <v>262745363338</v>
      </c>
      <c r="F17" s="12"/>
      <c r="G17" s="14">
        <v>287941012326</v>
      </c>
      <c r="H17" s="12"/>
      <c r="I17" s="14">
        <v>-25195648987</v>
      </c>
      <c r="J17" s="12"/>
      <c r="K17" s="14">
        <v>23963559</v>
      </c>
      <c r="L17" s="12"/>
      <c r="M17" s="14">
        <v>262745363338</v>
      </c>
      <c r="N17" s="12"/>
      <c r="O17" s="14">
        <v>296332939108</v>
      </c>
      <c r="P17" s="12"/>
      <c r="Q17" s="24">
        <v>-33587575769</v>
      </c>
      <c r="R17" s="24"/>
    </row>
    <row r="18" spans="1:18" ht="21.75" customHeight="1" x14ac:dyDescent="0.2">
      <c r="A18" s="6" t="s">
        <v>33</v>
      </c>
      <c r="C18" s="14">
        <v>2000000</v>
      </c>
      <c r="D18" s="12"/>
      <c r="E18" s="14">
        <v>107456805000</v>
      </c>
      <c r="F18" s="12"/>
      <c r="G18" s="14">
        <v>97064012242</v>
      </c>
      <c r="H18" s="12"/>
      <c r="I18" s="14">
        <v>10392792758</v>
      </c>
      <c r="J18" s="12"/>
      <c r="K18" s="14">
        <v>2000000</v>
      </c>
      <c r="L18" s="12"/>
      <c r="M18" s="14">
        <v>107456805000</v>
      </c>
      <c r="N18" s="12"/>
      <c r="O18" s="14">
        <v>98808570022</v>
      </c>
      <c r="P18" s="12"/>
      <c r="Q18" s="24">
        <v>8648234978</v>
      </c>
      <c r="R18" s="24"/>
    </row>
    <row r="19" spans="1:18" ht="21.75" customHeight="1" x14ac:dyDescent="0.2">
      <c r="A19" s="6" t="s">
        <v>55</v>
      </c>
      <c r="C19" s="14">
        <v>5100000</v>
      </c>
      <c r="D19" s="12"/>
      <c r="E19" s="14">
        <v>26919868050</v>
      </c>
      <c r="F19" s="12"/>
      <c r="G19" s="14">
        <v>28897033500</v>
      </c>
      <c r="H19" s="12"/>
      <c r="I19" s="14">
        <v>-1977165450</v>
      </c>
      <c r="J19" s="12"/>
      <c r="K19" s="14">
        <v>5100000</v>
      </c>
      <c r="L19" s="12"/>
      <c r="M19" s="14">
        <v>26919868050</v>
      </c>
      <c r="N19" s="12"/>
      <c r="O19" s="14">
        <v>28897033506</v>
      </c>
      <c r="P19" s="12"/>
      <c r="Q19" s="24">
        <v>-1977165456</v>
      </c>
      <c r="R19" s="24"/>
    </row>
    <row r="20" spans="1:18" ht="21.75" customHeight="1" x14ac:dyDescent="0.2">
      <c r="A20" s="6" t="s">
        <v>21</v>
      </c>
      <c r="C20" s="14">
        <v>31084511</v>
      </c>
      <c r="D20" s="12"/>
      <c r="E20" s="14">
        <v>80153453865</v>
      </c>
      <c r="F20" s="12"/>
      <c r="G20" s="14">
        <v>81761659905</v>
      </c>
      <c r="H20" s="12"/>
      <c r="I20" s="14">
        <v>-1608206039</v>
      </c>
      <c r="J20" s="12"/>
      <c r="K20" s="14">
        <v>31084511</v>
      </c>
      <c r="L20" s="12"/>
      <c r="M20" s="14">
        <v>80153453865</v>
      </c>
      <c r="N20" s="12"/>
      <c r="O20" s="14">
        <v>81265837998</v>
      </c>
      <c r="P20" s="12"/>
      <c r="Q20" s="24">
        <v>-1112384132</v>
      </c>
      <c r="R20" s="24"/>
    </row>
    <row r="21" spans="1:18" ht="21.75" customHeight="1" x14ac:dyDescent="0.2">
      <c r="A21" s="6" t="s">
        <v>69</v>
      </c>
      <c r="C21" s="14">
        <v>14000000</v>
      </c>
      <c r="D21" s="12"/>
      <c r="E21" s="14">
        <v>70975170000</v>
      </c>
      <c r="F21" s="12"/>
      <c r="G21" s="14">
        <v>53923803762</v>
      </c>
      <c r="H21" s="12"/>
      <c r="I21" s="14">
        <v>17051366238</v>
      </c>
      <c r="J21" s="12"/>
      <c r="K21" s="14">
        <v>14000000</v>
      </c>
      <c r="L21" s="12"/>
      <c r="M21" s="14">
        <v>70975170000</v>
      </c>
      <c r="N21" s="12"/>
      <c r="O21" s="14">
        <v>65505907289</v>
      </c>
      <c r="P21" s="12"/>
      <c r="Q21" s="24">
        <v>5469262711</v>
      </c>
      <c r="R21" s="24"/>
    </row>
    <row r="22" spans="1:18" ht="21.75" customHeight="1" x14ac:dyDescent="0.2">
      <c r="A22" s="6" t="s">
        <v>25</v>
      </c>
      <c r="C22" s="14">
        <v>10000000</v>
      </c>
      <c r="D22" s="12"/>
      <c r="E22" s="14">
        <v>45408204000</v>
      </c>
      <c r="F22" s="12"/>
      <c r="G22" s="14">
        <v>50388394300</v>
      </c>
      <c r="H22" s="12"/>
      <c r="I22" s="14">
        <v>-4980190300</v>
      </c>
      <c r="J22" s="12"/>
      <c r="K22" s="14">
        <v>10000000</v>
      </c>
      <c r="L22" s="12"/>
      <c r="M22" s="14">
        <v>45408204000</v>
      </c>
      <c r="N22" s="12"/>
      <c r="O22" s="14">
        <v>53976914800</v>
      </c>
      <c r="P22" s="12"/>
      <c r="Q22" s="24">
        <v>-8568710800</v>
      </c>
      <c r="R22" s="24"/>
    </row>
    <row r="23" spans="1:18" ht="21.75" customHeight="1" x14ac:dyDescent="0.2">
      <c r="A23" s="6" t="s">
        <v>66</v>
      </c>
      <c r="C23" s="14">
        <v>40598707</v>
      </c>
      <c r="D23" s="12"/>
      <c r="E23" s="14">
        <v>309135728351</v>
      </c>
      <c r="F23" s="12"/>
      <c r="G23" s="14">
        <v>277657155490</v>
      </c>
      <c r="H23" s="12"/>
      <c r="I23" s="14">
        <v>31478572861</v>
      </c>
      <c r="J23" s="12"/>
      <c r="K23" s="14">
        <v>40598707</v>
      </c>
      <c r="L23" s="12"/>
      <c r="M23" s="14">
        <v>309135728351</v>
      </c>
      <c r="N23" s="12"/>
      <c r="O23" s="14">
        <v>279412380912</v>
      </c>
      <c r="P23" s="12"/>
      <c r="Q23" s="24">
        <v>29723347439</v>
      </c>
      <c r="R23" s="24"/>
    </row>
    <row r="24" spans="1:18" ht="21.75" customHeight="1" x14ac:dyDescent="0.2">
      <c r="A24" s="6" t="s">
        <v>51</v>
      </c>
      <c r="C24" s="14">
        <v>2000000</v>
      </c>
      <c r="D24" s="12"/>
      <c r="E24" s="14">
        <v>43817724000</v>
      </c>
      <c r="F24" s="12"/>
      <c r="G24" s="14">
        <v>40795812079</v>
      </c>
      <c r="H24" s="12"/>
      <c r="I24" s="14">
        <v>3021911921</v>
      </c>
      <c r="J24" s="12"/>
      <c r="K24" s="14">
        <v>2000000</v>
      </c>
      <c r="L24" s="12"/>
      <c r="M24" s="14">
        <v>43817724000</v>
      </c>
      <c r="N24" s="12"/>
      <c r="O24" s="14">
        <v>38410092066</v>
      </c>
      <c r="P24" s="12"/>
      <c r="Q24" s="24">
        <v>5407631934</v>
      </c>
      <c r="R24" s="24"/>
    </row>
    <row r="25" spans="1:18" ht="21.75" customHeight="1" x14ac:dyDescent="0.2">
      <c r="A25" s="6" t="s">
        <v>30</v>
      </c>
      <c r="C25" s="14">
        <v>1110000</v>
      </c>
      <c r="D25" s="12"/>
      <c r="E25" s="14">
        <v>183980165670</v>
      </c>
      <c r="F25" s="12"/>
      <c r="G25" s="14">
        <v>176626802455</v>
      </c>
      <c r="H25" s="12"/>
      <c r="I25" s="14">
        <v>7353363215</v>
      </c>
      <c r="J25" s="12"/>
      <c r="K25" s="14">
        <v>1110000</v>
      </c>
      <c r="L25" s="12"/>
      <c r="M25" s="14">
        <v>183980165670</v>
      </c>
      <c r="N25" s="12"/>
      <c r="O25" s="14">
        <v>198677394240</v>
      </c>
      <c r="P25" s="12"/>
      <c r="Q25" s="24">
        <v>-14697228570</v>
      </c>
      <c r="R25" s="24"/>
    </row>
    <row r="26" spans="1:18" ht="21.75" customHeight="1" x14ac:dyDescent="0.2">
      <c r="A26" s="6" t="s">
        <v>34</v>
      </c>
      <c r="C26" s="14">
        <v>22223372</v>
      </c>
      <c r="D26" s="12"/>
      <c r="E26" s="14">
        <v>51892094758</v>
      </c>
      <c r="F26" s="12"/>
      <c r="G26" s="14">
        <v>51914185901</v>
      </c>
      <c r="H26" s="12"/>
      <c r="I26" s="14">
        <v>-22091142</v>
      </c>
      <c r="J26" s="12"/>
      <c r="K26" s="14">
        <v>22223372</v>
      </c>
      <c r="L26" s="12"/>
      <c r="M26" s="14">
        <v>51892094758</v>
      </c>
      <c r="N26" s="12"/>
      <c r="O26" s="14">
        <v>49020246176</v>
      </c>
      <c r="P26" s="12"/>
      <c r="Q26" s="24">
        <v>2871848582</v>
      </c>
      <c r="R26" s="24"/>
    </row>
    <row r="27" spans="1:18" ht="21.75" customHeight="1" x14ac:dyDescent="0.2">
      <c r="A27" s="6" t="s">
        <v>60</v>
      </c>
      <c r="C27" s="14">
        <v>34000000</v>
      </c>
      <c r="D27" s="12"/>
      <c r="E27" s="14">
        <v>95782681800</v>
      </c>
      <c r="F27" s="12"/>
      <c r="G27" s="14">
        <v>91127876314</v>
      </c>
      <c r="H27" s="12"/>
      <c r="I27" s="14">
        <v>4654805486</v>
      </c>
      <c r="J27" s="12"/>
      <c r="K27" s="14">
        <v>34000000</v>
      </c>
      <c r="L27" s="12"/>
      <c r="M27" s="14">
        <v>95782681800</v>
      </c>
      <c r="N27" s="12"/>
      <c r="O27" s="14">
        <v>89901881667</v>
      </c>
      <c r="P27" s="12"/>
      <c r="Q27" s="24">
        <v>5880800133</v>
      </c>
      <c r="R27" s="24"/>
    </row>
    <row r="28" spans="1:18" ht="21.75" customHeight="1" x14ac:dyDescent="0.2">
      <c r="A28" s="6" t="s">
        <v>24</v>
      </c>
      <c r="C28" s="14">
        <v>10000000</v>
      </c>
      <c r="D28" s="12"/>
      <c r="E28" s="14">
        <v>40259025000</v>
      </c>
      <c r="F28" s="12"/>
      <c r="G28" s="14">
        <v>37893186000</v>
      </c>
      <c r="H28" s="12"/>
      <c r="I28" s="14">
        <v>2365839000</v>
      </c>
      <c r="J28" s="12"/>
      <c r="K28" s="14">
        <v>10000000</v>
      </c>
      <c r="L28" s="12"/>
      <c r="M28" s="14">
        <v>40259025000</v>
      </c>
      <c r="N28" s="12"/>
      <c r="O28" s="14">
        <v>44235225000</v>
      </c>
      <c r="P28" s="12"/>
      <c r="Q28" s="24">
        <v>-3976200000</v>
      </c>
      <c r="R28" s="24"/>
    </row>
    <row r="29" spans="1:18" ht="21.75" customHeight="1" x14ac:dyDescent="0.2">
      <c r="A29" s="6" t="s">
        <v>65</v>
      </c>
      <c r="C29" s="14">
        <v>6999999</v>
      </c>
      <c r="D29" s="12"/>
      <c r="E29" s="14">
        <v>35348412950</v>
      </c>
      <c r="F29" s="12"/>
      <c r="G29" s="14">
        <v>39662589333</v>
      </c>
      <c r="H29" s="12"/>
      <c r="I29" s="14">
        <v>-4314176382</v>
      </c>
      <c r="J29" s="12"/>
      <c r="K29" s="14">
        <v>6999999</v>
      </c>
      <c r="L29" s="12"/>
      <c r="M29" s="14">
        <v>35348412950</v>
      </c>
      <c r="N29" s="12"/>
      <c r="O29" s="14">
        <v>41193426115</v>
      </c>
      <c r="P29" s="12"/>
      <c r="Q29" s="24">
        <v>-5845013164</v>
      </c>
      <c r="R29" s="24"/>
    </row>
    <row r="30" spans="1:18" ht="21.75" customHeight="1" x14ac:dyDescent="0.2">
      <c r="A30" s="6" t="s">
        <v>64</v>
      </c>
      <c r="C30" s="14">
        <v>5800000</v>
      </c>
      <c r="D30" s="12"/>
      <c r="E30" s="14">
        <v>145290348000</v>
      </c>
      <c r="F30" s="12"/>
      <c r="G30" s="14">
        <v>122560445144</v>
      </c>
      <c r="H30" s="12"/>
      <c r="I30" s="14">
        <v>22729902856</v>
      </c>
      <c r="J30" s="12"/>
      <c r="K30" s="14">
        <v>5800000</v>
      </c>
      <c r="L30" s="12"/>
      <c r="M30" s="14">
        <v>145290348000</v>
      </c>
      <c r="N30" s="12"/>
      <c r="O30" s="14">
        <v>128974011477</v>
      </c>
      <c r="P30" s="12"/>
      <c r="Q30" s="24">
        <v>16316336523</v>
      </c>
      <c r="R30" s="24"/>
    </row>
    <row r="31" spans="1:18" ht="21.75" customHeight="1" x14ac:dyDescent="0.2">
      <c r="A31" s="6" t="s">
        <v>56</v>
      </c>
      <c r="C31" s="14">
        <v>4475405</v>
      </c>
      <c r="D31" s="12"/>
      <c r="E31" s="14">
        <v>8523855467</v>
      </c>
      <c r="F31" s="12"/>
      <c r="G31" s="14">
        <v>5385520661</v>
      </c>
      <c r="H31" s="12"/>
      <c r="I31" s="14">
        <v>3138334806</v>
      </c>
      <c r="J31" s="12"/>
      <c r="K31" s="14">
        <v>4475405</v>
      </c>
      <c r="L31" s="12"/>
      <c r="M31" s="14">
        <v>8523855467</v>
      </c>
      <c r="N31" s="12"/>
      <c r="O31" s="14">
        <v>9253454728</v>
      </c>
      <c r="P31" s="12"/>
      <c r="Q31" s="24">
        <v>-729599260</v>
      </c>
      <c r="R31" s="24"/>
    </row>
    <row r="32" spans="1:18" ht="21.75" customHeight="1" x14ac:dyDescent="0.2">
      <c r="A32" s="6" t="s">
        <v>47</v>
      </c>
      <c r="C32" s="14">
        <v>4000000</v>
      </c>
      <c r="D32" s="12"/>
      <c r="E32" s="14">
        <v>150260598000</v>
      </c>
      <c r="F32" s="12"/>
      <c r="G32" s="14">
        <v>133254832618</v>
      </c>
      <c r="H32" s="12"/>
      <c r="I32" s="14">
        <v>17005765382</v>
      </c>
      <c r="J32" s="12"/>
      <c r="K32" s="14">
        <v>4000000</v>
      </c>
      <c r="L32" s="12"/>
      <c r="M32" s="14">
        <v>150260598000</v>
      </c>
      <c r="N32" s="12"/>
      <c r="O32" s="14">
        <v>138689856290</v>
      </c>
      <c r="P32" s="12"/>
      <c r="Q32" s="24">
        <v>11570741710</v>
      </c>
      <c r="R32" s="24"/>
    </row>
    <row r="33" spans="1:18" ht="21.75" customHeight="1" x14ac:dyDescent="0.2">
      <c r="A33" s="6" t="s">
        <v>19</v>
      </c>
      <c r="C33" s="14">
        <v>80000000</v>
      </c>
      <c r="D33" s="12"/>
      <c r="E33" s="14">
        <v>235788660000</v>
      </c>
      <c r="F33" s="12"/>
      <c r="G33" s="14">
        <v>223330663874</v>
      </c>
      <c r="H33" s="12"/>
      <c r="I33" s="14">
        <v>12457996126</v>
      </c>
      <c r="J33" s="12"/>
      <c r="K33" s="14">
        <v>80000000</v>
      </c>
      <c r="L33" s="12"/>
      <c r="M33" s="14">
        <v>235788660000</v>
      </c>
      <c r="N33" s="12"/>
      <c r="O33" s="14">
        <v>230937697243</v>
      </c>
      <c r="P33" s="12"/>
      <c r="Q33" s="24">
        <v>4850962757</v>
      </c>
      <c r="R33" s="24"/>
    </row>
    <row r="34" spans="1:18" ht="21.75" customHeight="1" x14ac:dyDescent="0.2">
      <c r="A34" s="6" t="s">
        <v>53</v>
      </c>
      <c r="C34" s="14">
        <v>1200000</v>
      </c>
      <c r="D34" s="12"/>
      <c r="E34" s="14">
        <v>39805738200</v>
      </c>
      <c r="F34" s="12"/>
      <c r="G34" s="14">
        <v>32020063490</v>
      </c>
      <c r="H34" s="12"/>
      <c r="I34" s="14">
        <v>7785674710</v>
      </c>
      <c r="J34" s="12"/>
      <c r="K34" s="14">
        <v>1200000</v>
      </c>
      <c r="L34" s="12"/>
      <c r="M34" s="14">
        <v>39805738200</v>
      </c>
      <c r="N34" s="12"/>
      <c r="O34" s="14">
        <v>36942874439</v>
      </c>
      <c r="P34" s="12"/>
      <c r="Q34" s="24">
        <v>2862863761</v>
      </c>
      <c r="R34" s="24"/>
    </row>
    <row r="35" spans="1:18" ht="21.75" customHeight="1" x14ac:dyDescent="0.2">
      <c r="A35" s="6" t="s">
        <v>54</v>
      </c>
      <c r="C35" s="14">
        <v>30200000</v>
      </c>
      <c r="D35" s="12"/>
      <c r="E35" s="14">
        <v>119781036900</v>
      </c>
      <c r="F35" s="12"/>
      <c r="G35" s="14">
        <v>111793447509</v>
      </c>
      <c r="H35" s="12"/>
      <c r="I35" s="14">
        <v>7987589391</v>
      </c>
      <c r="J35" s="12"/>
      <c r="K35" s="14">
        <v>30200000</v>
      </c>
      <c r="L35" s="12"/>
      <c r="M35" s="14">
        <v>119781036900</v>
      </c>
      <c r="N35" s="12"/>
      <c r="O35" s="14">
        <v>116418762192</v>
      </c>
      <c r="P35" s="12"/>
      <c r="Q35" s="24">
        <v>3362274708</v>
      </c>
      <c r="R35" s="24"/>
    </row>
    <row r="36" spans="1:18" ht="21.75" customHeight="1" x14ac:dyDescent="0.2">
      <c r="A36" s="6" t="s">
        <v>43</v>
      </c>
      <c r="C36" s="14">
        <v>5500000</v>
      </c>
      <c r="D36" s="12"/>
      <c r="E36" s="14">
        <v>137228602500</v>
      </c>
      <c r="F36" s="12"/>
      <c r="G36" s="14">
        <v>145812238201</v>
      </c>
      <c r="H36" s="12"/>
      <c r="I36" s="14">
        <v>-8583635701</v>
      </c>
      <c r="J36" s="12"/>
      <c r="K36" s="14">
        <v>5500000</v>
      </c>
      <c r="L36" s="12"/>
      <c r="M36" s="14">
        <v>137228602500</v>
      </c>
      <c r="N36" s="12"/>
      <c r="O36" s="14">
        <v>142750549682</v>
      </c>
      <c r="P36" s="12"/>
      <c r="Q36" s="24">
        <v>-5521947182</v>
      </c>
      <c r="R36" s="24"/>
    </row>
    <row r="37" spans="1:18" ht="21.75" customHeight="1" x14ac:dyDescent="0.2">
      <c r="A37" s="6" t="s">
        <v>57</v>
      </c>
      <c r="C37" s="14">
        <v>100000000</v>
      </c>
      <c r="D37" s="12"/>
      <c r="E37" s="14">
        <v>476149950000</v>
      </c>
      <c r="F37" s="12"/>
      <c r="G37" s="14">
        <v>458550304072</v>
      </c>
      <c r="H37" s="12"/>
      <c r="I37" s="14">
        <v>17599645928</v>
      </c>
      <c r="J37" s="12"/>
      <c r="K37" s="14">
        <v>100000000</v>
      </c>
      <c r="L37" s="12"/>
      <c r="M37" s="14">
        <v>476149950000</v>
      </c>
      <c r="N37" s="12"/>
      <c r="O37" s="14">
        <v>480126150381</v>
      </c>
      <c r="P37" s="12"/>
      <c r="Q37" s="24">
        <v>-3976200381</v>
      </c>
      <c r="R37" s="24"/>
    </row>
    <row r="38" spans="1:18" ht="21.75" customHeight="1" x14ac:dyDescent="0.2">
      <c r="A38" s="6" t="s">
        <v>40</v>
      </c>
      <c r="C38" s="14">
        <v>5000000</v>
      </c>
      <c r="D38" s="12"/>
      <c r="E38" s="14">
        <v>78877867500</v>
      </c>
      <c r="F38" s="12"/>
      <c r="G38" s="14">
        <v>74864902324</v>
      </c>
      <c r="H38" s="12"/>
      <c r="I38" s="14">
        <v>4012965176</v>
      </c>
      <c r="J38" s="12"/>
      <c r="K38" s="14">
        <v>5000000</v>
      </c>
      <c r="L38" s="12"/>
      <c r="M38" s="14">
        <v>78877867500</v>
      </c>
      <c r="N38" s="12"/>
      <c r="O38" s="14">
        <v>73708807444</v>
      </c>
      <c r="P38" s="12"/>
      <c r="Q38" s="24">
        <v>5169060056</v>
      </c>
      <c r="R38" s="24"/>
    </row>
    <row r="39" spans="1:18" ht="21.75" customHeight="1" x14ac:dyDescent="0.2">
      <c r="A39" s="6" t="s">
        <v>45</v>
      </c>
      <c r="C39" s="14">
        <v>31260033</v>
      </c>
      <c r="D39" s="12"/>
      <c r="E39" s="14">
        <v>295203340134</v>
      </c>
      <c r="F39" s="12"/>
      <c r="G39" s="14">
        <v>254496353231</v>
      </c>
      <c r="H39" s="12"/>
      <c r="I39" s="14">
        <v>40706986903</v>
      </c>
      <c r="J39" s="12"/>
      <c r="K39" s="14">
        <v>31260033</v>
      </c>
      <c r="L39" s="12"/>
      <c r="M39" s="14">
        <v>295203340134</v>
      </c>
      <c r="N39" s="12"/>
      <c r="O39" s="14">
        <v>252631911094</v>
      </c>
      <c r="P39" s="12"/>
      <c r="Q39" s="24">
        <v>42571429040</v>
      </c>
      <c r="R39" s="24"/>
    </row>
    <row r="40" spans="1:18" ht="21.75" customHeight="1" x14ac:dyDescent="0.2">
      <c r="A40" s="6" t="s">
        <v>27</v>
      </c>
      <c r="C40" s="14">
        <v>1100000</v>
      </c>
      <c r="D40" s="12"/>
      <c r="E40" s="14">
        <v>196821900000</v>
      </c>
      <c r="F40" s="12"/>
      <c r="G40" s="14">
        <v>151076307112</v>
      </c>
      <c r="H40" s="12"/>
      <c r="I40" s="14">
        <v>45745592888</v>
      </c>
      <c r="J40" s="12"/>
      <c r="K40" s="14">
        <v>1100000</v>
      </c>
      <c r="L40" s="12"/>
      <c r="M40" s="14">
        <v>196821900000</v>
      </c>
      <c r="N40" s="12"/>
      <c r="O40" s="14">
        <v>159644429998</v>
      </c>
      <c r="P40" s="12"/>
      <c r="Q40" s="24">
        <v>37177470002</v>
      </c>
      <c r="R40" s="24"/>
    </row>
    <row r="41" spans="1:18" ht="21.75" customHeight="1" x14ac:dyDescent="0.2">
      <c r="A41" s="6" t="s">
        <v>35</v>
      </c>
      <c r="C41" s="14">
        <v>5690000</v>
      </c>
      <c r="D41" s="12"/>
      <c r="E41" s="14">
        <v>36821500695</v>
      </c>
      <c r="F41" s="12"/>
      <c r="G41" s="14">
        <v>32693897546</v>
      </c>
      <c r="H41" s="12"/>
      <c r="I41" s="14">
        <v>4127603149</v>
      </c>
      <c r="J41" s="12"/>
      <c r="K41" s="14">
        <v>5690000</v>
      </c>
      <c r="L41" s="12"/>
      <c r="M41" s="14">
        <v>36821500695</v>
      </c>
      <c r="N41" s="12"/>
      <c r="O41" s="14">
        <v>31957216426</v>
      </c>
      <c r="P41" s="12"/>
      <c r="Q41" s="24">
        <v>4864284269</v>
      </c>
      <c r="R41" s="24"/>
    </row>
    <row r="42" spans="1:18" ht="21.75" customHeight="1" x14ac:dyDescent="0.2">
      <c r="A42" s="6" t="s">
        <v>28</v>
      </c>
      <c r="C42" s="14">
        <v>3000000</v>
      </c>
      <c r="D42" s="12"/>
      <c r="E42" s="14">
        <v>34980619500</v>
      </c>
      <c r="F42" s="12"/>
      <c r="G42" s="14">
        <v>10795382955</v>
      </c>
      <c r="H42" s="12"/>
      <c r="I42" s="14">
        <v>24185236545</v>
      </c>
      <c r="J42" s="12"/>
      <c r="K42" s="14">
        <v>3000000</v>
      </c>
      <c r="L42" s="12"/>
      <c r="M42" s="14">
        <v>34980619500</v>
      </c>
      <c r="N42" s="12"/>
      <c r="O42" s="14">
        <v>47296898974</v>
      </c>
      <c r="P42" s="12"/>
      <c r="Q42" s="24">
        <v>-12316279474</v>
      </c>
      <c r="R42" s="24"/>
    </row>
    <row r="43" spans="1:18" ht="21.75" customHeight="1" x14ac:dyDescent="0.2">
      <c r="A43" s="6" t="s">
        <v>62</v>
      </c>
      <c r="C43" s="14">
        <v>57500000</v>
      </c>
      <c r="D43" s="12"/>
      <c r="E43" s="14">
        <v>97568492625</v>
      </c>
      <c r="F43" s="12"/>
      <c r="G43" s="14">
        <v>87623022375</v>
      </c>
      <c r="H43" s="12"/>
      <c r="I43" s="14">
        <v>9945470250</v>
      </c>
      <c r="J43" s="12"/>
      <c r="K43" s="14">
        <v>57500000</v>
      </c>
      <c r="L43" s="12"/>
      <c r="M43" s="14">
        <v>97568492625</v>
      </c>
      <c r="N43" s="12"/>
      <c r="O43" s="14">
        <v>89509232249</v>
      </c>
      <c r="P43" s="12"/>
      <c r="Q43" s="24">
        <v>8059260376</v>
      </c>
      <c r="R43" s="24"/>
    </row>
    <row r="44" spans="1:18" ht="21.75" customHeight="1" x14ac:dyDescent="0.2">
      <c r="A44" s="6" t="s">
        <v>67</v>
      </c>
      <c r="C44" s="14">
        <v>11000001</v>
      </c>
      <c r="D44" s="12"/>
      <c r="E44" s="14">
        <v>122466971133</v>
      </c>
      <c r="F44" s="12"/>
      <c r="G44" s="14">
        <v>150400412310</v>
      </c>
      <c r="H44" s="12"/>
      <c r="I44" s="14">
        <v>-27933441176</v>
      </c>
      <c r="J44" s="12"/>
      <c r="K44" s="14">
        <v>11000001</v>
      </c>
      <c r="L44" s="12"/>
      <c r="M44" s="14">
        <v>122466971133</v>
      </c>
      <c r="N44" s="12"/>
      <c r="O44" s="14">
        <v>160628554094</v>
      </c>
      <c r="P44" s="12"/>
      <c r="Q44" s="24">
        <v>-38161582960</v>
      </c>
      <c r="R44" s="24"/>
    </row>
    <row r="45" spans="1:18" ht="21.75" customHeight="1" x14ac:dyDescent="0.2">
      <c r="A45" s="6" t="s">
        <v>20</v>
      </c>
      <c r="C45" s="14">
        <v>11400000</v>
      </c>
      <c r="D45" s="12"/>
      <c r="E45" s="14">
        <v>35118394830</v>
      </c>
      <c r="F45" s="12"/>
      <c r="G45" s="14">
        <v>34925747940</v>
      </c>
      <c r="H45" s="12"/>
      <c r="I45" s="14">
        <v>192646890</v>
      </c>
      <c r="J45" s="12"/>
      <c r="K45" s="14">
        <v>11400000</v>
      </c>
      <c r="L45" s="12"/>
      <c r="M45" s="14">
        <v>35118394830</v>
      </c>
      <c r="N45" s="12"/>
      <c r="O45" s="14">
        <v>36296940239</v>
      </c>
      <c r="P45" s="12"/>
      <c r="Q45" s="24">
        <v>-1178545409</v>
      </c>
      <c r="R45" s="24"/>
    </row>
    <row r="46" spans="1:18" ht="21.75" customHeight="1" x14ac:dyDescent="0.2">
      <c r="A46" s="6" t="s">
        <v>71</v>
      </c>
      <c r="C46" s="14">
        <v>10200</v>
      </c>
      <c r="D46" s="12"/>
      <c r="E46" s="14">
        <v>465323353</v>
      </c>
      <c r="F46" s="12"/>
      <c r="G46" s="14">
        <v>465323353</v>
      </c>
      <c r="H46" s="12"/>
      <c r="I46" s="14">
        <v>0</v>
      </c>
      <c r="J46" s="12"/>
      <c r="K46" s="14">
        <v>10200</v>
      </c>
      <c r="L46" s="12"/>
      <c r="M46" s="14">
        <v>465323353</v>
      </c>
      <c r="N46" s="12"/>
      <c r="O46" s="14">
        <v>465323353</v>
      </c>
      <c r="P46" s="12"/>
      <c r="Q46" s="24">
        <v>0</v>
      </c>
      <c r="R46" s="24"/>
    </row>
    <row r="47" spans="1:18" ht="21.75" customHeight="1" x14ac:dyDescent="0.2">
      <c r="A47" s="6" t="s">
        <v>31</v>
      </c>
      <c r="C47" s="14">
        <v>3114422</v>
      </c>
      <c r="D47" s="12"/>
      <c r="E47" s="14">
        <v>36593433855</v>
      </c>
      <c r="F47" s="12"/>
      <c r="G47" s="14">
        <v>34643022406</v>
      </c>
      <c r="H47" s="12"/>
      <c r="I47" s="14">
        <v>1950411449</v>
      </c>
      <c r="J47" s="12"/>
      <c r="K47" s="14">
        <v>3114422</v>
      </c>
      <c r="L47" s="12"/>
      <c r="M47" s="14">
        <v>36593433855</v>
      </c>
      <c r="N47" s="12"/>
      <c r="O47" s="14">
        <v>32506857464</v>
      </c>
      <c r="P47" s="12"/>
      <c r="Q47" s="24">
        <v>4086576391</v>
      </c>
      <c r="R47" s="24"/>
    </row>
    <row r="48" spans="1:18" ht="21.75" customHeight="1" x14ac:dyDescent="0.2">
      <c r="A48" s="6" t="s">
        <v>70</v>
      </c>
      <c r="C48" s="14">
        <v>5000000</v>
      </c>
      <c r="D48" s="12"/>
      <c r="E48" s="14">
        <v>39364380000</v>
      </c>
      <c r="F48" s="12"/>
      <c r="G48" s="14">
        <v>37508971243</v>
      </c>
      <c r="H48" s="12"/>
      <c r="I48" s="14">
        <v>1855408757</v>
      </c>
      <c r="J48" s="12"/>
      <c r="K48" s="14">
        <v>5000000</v>
      </c>
      <c r="L48" s="12"/>
      <c r="M48" s="14">
        <v>39364380000</v>
      </c>
      <c r="N48" s="12"/>
      <c r="O48" s="14">
        <v>34791749994</v>
      </c>
      <c r="P48" s="12"/>
      <c r="Q48" s="24">
        <v>4572630006</v>
      </c>
      <c r="R48" s="24"/>
    </row>
    <row r="49" spans="1:18" ht="21.75" customHeight="1" x14ac:dyDescent="0.2">
      <c r="A49" s="6" t="s">
        <v>59</v>
      </c>
      <c r="C49" s="14">
        <v>1</v>
      </c>
      <c r="D49" s="12"/>
      <c r="E49" s="14">
        <v>1302</v>
      </c>
      <c r="F49" s="12"/>
      <c r="G49" s="14">
        <v>-10636333719</v>
      </c>
      <c r="H49" s="12"/>
      <c r="I49" s="14">
        <v>10636335021</v>
      </c>
      <c r="J49" s="12"/>
      <c r="K49" s="14">
        <v>1</v>
      </c>
      <c r="L49" s="12"/>
      <c r="M49" s="14">
        <v>1302</v>
      </c>
      <c r="N49" s="12"/>
      <c r="O49" s="14">
        <v>1497</v>
      </c>
      <c r="P49" s="12"/>
      <c r="Q49" s="24">
        <f>-194+628</f>
        <v>434</v>
      </c>
      <c r="R49" s="24"/>
    </row>
    <row r="50" spans="1:18" ht="21.75" customHeight="1" x14ac:dyDescent="0.2">
      <c r="A50" s="6" t="s">
        <v>48</v>
      </c>
      <c r="C50" s="14">
        <v>10600000</v>
      </c>
      <c r="D50" s="12"/>
      <c r="E50" s="14">
        <v>66277289700</v>
      </c>
      <c r="F50" s="12"/>
      <c r="G50" s="14">
        <v>68173937100</v>
      </c>
      <c r="H50" s="12"/>
      <c r="I50" s="14">
        <v>-1896647400</v>
      </c>
      <c r="J50" s="12"/>
      <c r="K50" s="14">
        <v>10600000</v>
      </c>
      <c r="L50" s="12"/>
      <c r="M50" s="14">
        <v>66277289700</v>
      </c>
      <c r="N50" s="12"/>
      <c r="O50" s="14">
        <v>68173937089</v>
      </c>
      <c r="P50" s="12"/>
      <c r="Q50" s="24">
        <v>-1896647389</v>
      </c>
      <c r="R50" s="24"/>
    </row>
    <row r="51" spans="1:18" ht="21.75" customHeight="1" x14ac:dyDescent="0.2">
      <c r="A51" s="6" t="s">
        <v>41</v>
      </c>
      <c r="C51" s="14">
        <v>5600000</v>
      </c>
      <c r="D51" s="12"/>
      <c r="E51" s="14">
        <v>13783099680</v>
      </c>
      <c r="F51" s="12"/>
      <c r="G51" s="14">
        <v>13554865800</v>
      </c>
      <c r="H51" s="12"/>
      <c r="I51" s="14">
        <v>228233880</v>
      </c>
      <c r="J51" s="12"/>
      <c r="K51" s="14">
        <v>5600000</v>
      </c>
      <c r="L51" s="12"/>
      <c r="M51" s="14">
        <v>13783099680</v>
      </c>
      <c r="N51" s="12"/>
      <c r="O51" s="14">
        <v>13348898636</v>
      </c>
      <c r="P51" s="12"/>
      <c r="Q51" s="24">
        <v>434201044</v>
      </c>
      <c r="R51" s="24"/>
    </row>
    <row r="52" spans="1:18" ht="21.75" customHeight="1" x14ac:dyDescent="0.2">
      <c r="A52" s="7" t="s">
        <v>37</v>
      </c>
      <c r="C52" s="15">
        <v>5216002</v>
      </c>
      <c r="D52" s="12"/>
      <c r="E52" s="15">
        <v>18199233426</v>
      </c>
      <c r="F52" s="12"/>
      <c r="G52" s="15">
        <v>18602555437</v>
      </c>
      <c r="H52" s="12"/>
      <c r="I52" s="15">
        <v>-403322010</v>
      </c>
      <c r="J52" s="12"/>
      <c r="K52" s="15">
        <v>5216002</v>
      </c>
      <c r="L52" s="12"/>
      <c r="M52" s="15">
        <v>18199233426</v>
      </c>
      <c r="N52" s="12"/>
      <c r="O52" s="15">
        <v>17857025393</v>
      </c>
      <c r="P52" s="12"/>
      <c r="Q52" s="34">
        <v>342208033</v>
      </c>
      <c r="R52" s="34"/>
    </row>
    <row r="53" spans="1:18" ht="21.75" customHeight="1" x14ac:dyDescent="0.2">
      <c r="A53" s="8" t="s">
        <v>73</v>
      </c>
      <c r="C53" s="16">
        <v>667937151</v>
      </c>
      <c r="D53" s="12"/>
      <c r="E53" s="16">
        <v>4543019998875</v>
      </c>
      <c r="F53" s="12"/>
      <c r="G53" s="16">
        <v>4325638920985</v>
      </c>
      <c r="H53" s="12"/>
      <c r="I53" s="16">
        <v>217381077897</v>
      </c>
      <c r="J53" s="12"/>
      <c r="K53" s="16">
        <v>667937151</v>
      </c>
      <c r="L53" s="12"/>
      <c r="M53" s="16">
        <v>4543019998875</v>
      </c>
      <c r="N53" s="12"/>
      <c r="O53" s="16">
        <v>4534237356287</v>
      </c>
      <c r="P53" s="12"/>
      <c r="Q53" s="35">
        <f t="shared" ref="Q53" si="0">SUM(Q8:R52)</f>
        <v>8782643223</v>
      </c>
      <c r="R53" s="35"/>
    </row>
    <row r="55" spans="1:18" x14ac:dyDescent="0.2">
      <c r="Q55" s="18"/>
    </row>
    <row r="56" spans="1:18" x14ac:dyDescent="0.2">
      <c r="I56" s="18"/>
      <c r="Q56" s="18"/>
    </row>
    <row r="57" spans="1:18" x14ac:dyDescent="0.2">
      <c r="I57" s="18"/>
    </row>
  </sheetData>
  <mergeCells count="54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53:R53"/>
    <mergeCell ref="Q48:R48"/>
    <mergeCell ref="Q49:R49"/>
    <mergeCell ref="Q50:R50"/>
    <mergeCell ref="Q51:R51"/>
    <mergeCell ref="Q52:R5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7"/>
  <sheetViews>
    <sheetView rightToLeft="1" workbookViewId="0">
      <selection activeCell="Q5" sqref="P5:Q13"/>
    </sheetView>
  </sheetViews>
  <sheetFormatPr defaultRowHeight="12.75" x14ac:dyDescent="0.2"/>
  <cols>
    <col min="1" max="1" width="5.140625" customWidth="1"/>
    <col min="2" max="2" width="43.140625" customWidth="1"/>
    <col min="3" max="3" width="1.28515625" customWidth="1"/>
    <col min="4" max="4" width="15" bestFit="1" customWidth="1"/>
    <col min="5" max="5" width="1.28515625" customWidth="1"/>
    <col min="6" max="6" width="17.85546875" bestFit="1" customWidth="1"/>
    <col min="7" max="7" width="1.28515625" customWidth="1"/>
    <col min="8" max="8" width="17.85546875" bestFit="1" customWidth="1"/>
    <col min="9" max="9" width="1.28515625" customWidth="1"/>
    <col min="10" max="10" width="14.28515625" customWidth="1"/>
    <col min="11" max="11" width="1.28515625" customWidth="1"/>
    <col min="12" max="12" width="19.42578125" customWidth="1"/>
    <col min="13" max="13" width="0.28515625" customWidth="1"/>
    <col min="16" max="16" width="16.42578125" bestFit="1" customWidth="1"/>
  </cols>
  <sheetData>
    <row r="1" spans="1:16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6" ht="21.75" customHeight="1" x14ac:dyDescent="0.2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6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6" ht="14.45" customHeight="1" x14ac:dyDescent="0.2"/>
    <row r="5" spans="1:16" ht="14.45" customHeight="1" x14ac:dyDescent="0.2">
      <c r="A5" s="1" t="s">
        <v>75</v>
      </c>
      <c r="B5" s="32" t="s">
        <v>76</v>
      </c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6" ht="14.45" customHeight="1" x14ac:dyDescent="0.2">
      <c r="D6" s="2" t="s">
        <v>7</v>
      </c>
      <c r="F6" s="28" t="s">
        <v>8</v>
      </c>
      <c r="G6" s="28"/>
      <c r="H6" s="28"/>
      <c r="J6" s="33" t="s">
        <v>9</v>
      </c>
      <c r="K6" s="33"/>
      <c r="L6" s="33"/>
    </row>
    <row r="7" spans="1:16" ht="14.45" customHeight="1" x14ac:dyDescent="0.2">
      <c r="D7" s="3"/>
      <c r="F7" s="3"/>
      <c r="G7" s="3"/>
      <c r="H7" s="3"/>
    </row>
    <row r="8" spans="1:16" ht="14.45" customHeight="1" x14ac:dyDescent="0.2">
      <c r="A8" s="28" t="s">
        <v>77</v>
      </c>
      <c r="B8" s="28"/>
      <c r="D8" s="2" t="s">
        <v>78</v>
      </c>
      <c r="F8" s="2" t="s">
        <v>79</v>
      </c>
      <c r="H8" s="2" t="s">
        <v>80</v>
      </c>
      <c r="J8" s="2" t="s">
        <v>78</v>
      </c>
      <c r="L8" s="2" t="s">
        <v>18</v>
      </c>
    </row>
    <row r="9" spans="1:16" ht="21.75" customHeight="1" x14ac:dyDescent="0.2">
      <c r="A9" s="29" t="s">
        <v>81</v>
      </c>
      <c r="B9" s="29"/>
      <c r="D9" s="11">
        <v>27936265056</v>
      </c>
      <c r="E9" s="12"/>
      <c r="F9" s="11">
        <v>47643155010</v>
      </c>
      <c r="G9" s="12"/>
      <c r="H9" s="11">
        <v>75236000000</v>
      </c>
      <c r="I9" s="12"/>
      <c r="J9" s="11">
        <v>343420066</v>
      </c>
      <c r="K9" s="12"/>
      <c r="L9" s="13">
        <f>J9/4997794120743*100</f>
        <v>6.8714328302292137E-3</v>
      </c>
      <c r="P9" s="18"/>
    </row>
    <row r="10" spans="1:16" ht="21.75" customHeight="1" x14ac:dyDescent="0.2">
      <c r="A10" s="26" t="s">
        <v>82</v>
      </c>
      <c r="B10" s="26"/>
      <c r="D10" s="14">
        <v>727514</v>
      </c>
      <c r="E10" s="12"/>
      <c r="F10" s="14">
        <v>3728</v>
      </c>
      <c r="G10" s="12"/>
      <c r="H10" s="14">
        <v>0</v>
      </c>
      <c r="I10" s="12"/>
      <c r="J10" s="14">
        <v>731242</v>
      </c>
      <c r="K10" s="12"/>
      <c r="L10" s="19">
        <f t="shared" ref="L10:L16" si="0">J10/4997794120743*100</f>
        <v>1.4631294974017245E-5</v>
      </c>
    </row>
    <row r="11" spans="1:16" ht="21.75" customHeight="1" x14ac:dyDescent="0.2">
      <c r="A11" s="26" t="s">
        <v>83</v>
      </c>
      <c r="B11" s="26"/>
      <c r="D11" s="14">
        <v>21769881</v>
      </c>
      <c r="E11" s="12"/>
      <c r="F11" s="14">
        <v>92057</v>
      </c>
      <c r="G11" s="12"/>
      <c r="H11" s="14">
        <v>0</v>
      </c>
      <c r="I11" s="12"/>
      <c r="J11" s="14">
        <v>21861938</v>
      </c>
      <c r="K11" s="12"/>
      <c r="L11" s="19">
        <f t="shared" si="0"/>
        <v>4.3743174432223076E-4</v>
      </c>
    </row>
    <row r="12" spans="1:16" ht="21.75" customHeight="1" x14ac:dyDescent="0.2">
      <c r="A12" s="26" t="s">
        <v>84</v>
      </c>
      <c r="B12" s="26"/>
      <c r="D12" s="14">
        <v>499569</v>
      </c>
      <c r="E12" s="12"/>
      <c r="F12" s="14">
        <v>0</v>
      </c>
      <c r="G12" s="12"/>
      <c r="H12" s="14">
        <v>0</v>
      </c>
      <c r="I12" s="12"/>
      <c r="J12" s="14">
        <v>499569</v>
      </c>
      <c r="K12" s="12"/>
      <c r="L12" s="19">
        <f t="shared" si="0"/>
        <v>9.995789901120043E-6</v>
      </c>
    </row>
    <row r="13" spans="1:16" ht="21.75" customHeight="1" x14ac:dyDescent="0.2">
      <c r="A13" s="26" t="s">
        <v>85</v>
      </c>
      <c r="B13" s="26"/>
      <c r="D13" s="14">
        <v>496000</v>
      </c>
      <c r="E13" s="12"/>
      <c r="F13" s="14">
        <v>0</v>
      </c>
      <c r="G13" s="12"/>
      <c r="H13" s="14">
        <v>0</v>
      </c>
      <c r="I13" s="12"/>
      <c r="J13" s="14">
        <v>496000</v>
      </c>
      <c r="K13" s="12"/>
      <c r="L13" s="19">
        <f t="shared" si="0"/>
        <v>9.9243783960885092E-6</v>
      </c>
    </row>
    <row r="14" spans="1:16" ht="21.75" customHeight="1" x14ac:dyDescent="0.2">
      <c r="A14" s="26" t="s">
        <v>86</v>
      </c>
      <c r="B14" s="26"/>
      <c r="D14" s="14">
        <v>331696</v>
      </c>
      <c r="E14" s="12"/>
      <c r="F14" s="14">
        <v>0</v>
      </c>
      <c r="G14" s="12"/>
      <c r="H14" s="14">
        <v>0</v>
      </c>
      <c r="I14" s="12"/>
      <c r="J14" s="14">
        <v>331696</v>
      </c>
      <c r="K14" s="12"/>
      <c r="L14" s="19">
        <f t="shared" si="0"/>
        <v>6.6368480170745454E-6</v>
      </c>
    </row>
    <row r="15" spans="1:16" ht="21.75" customHeight="1" x14ac:dyDescent="0.2">
      <c r="A15" s="26" t="s">
        <v>87</v>
      </c>
      <c r="B15" s="26"/>
      <c r="D15" s="14">
        <v>865945</v>
      </c>
      <c r="E15" s="12"/>
      <c r="F15" s="14">
        <v>0</v>
      </c>
      <c r="G15" s="12"/>
      <c r="H15" s="14">
        <v>0</v>
      </c>
      <c r="I15" s="12"/>
      <c r="J15" s="14">
        <v>865945</v>
      </c>
      <c r="K15" s="12"/>
      <c r="L15" s="19">
        <f t="shared" si="0"/>
        <v>1.7326544052824323E-5</v>
      </c>
    </row>
    <row r="16" spans="1:16" ht="21.75" customHeight="1" x14ac:dyDescent="0.2">
      <c r="A16" s="23" t="s">
        <v>88</v>
      </c>
      <c r="B16" s="23"/>
      <c r="D16" s="15">
        <v>1424558429</v>
      </c>
      <c r="E16" s="12"/>
      <c r="F16" s="15">
        <v>2734042982959</v>
      </c>
      <c r="G16" s="12"/>
      <c r="H16" s="15">
        <v>2729556152433</v>
      </c>
      <c r="I16" s="12"/>
      <c r="J16" s="15">
        <v>5911388955</v>
      </c>
      <c r="K16" s="12"/>
      <c r="L16" s="19">
        <f t="shared" si="0"/>
        <v>0.11827996136265773</v>
      </c>
    </row>
    <row r="17" spans="1:12" ht="21.75" customHeight="1" x14ac:dyDescent="0.2">
      <c r="A17" s="25" t="s">
        <v>73</v>
      </c>
      <c r="B17" s="25"/>
      <c r="D17" s="16">
        <v>29385514090</v>
      </c>
      <c r="E17" s="12"/>
      <c r="F17" s="16">
        <v>2781686233754</v>
      </c>
      <c r="G17" s="12"/>
      <c r="H17" s="16">
        <v>2804792152433</v>
      </c>
      <c r="I17" s="12"/>
      <c r="J17" s="16">
        <v>6279595411</v>
      </c>
      <c r="K17" s="12"/>
      <c r="L17" s="17">
        <f>SUM(L9:L16)</f>
        <v>0.1256473407925503</v>
      </c>
    </row>
  </sheetData>
  <mergeCells count="16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"/>
  <sheetViews>
    <sheetView rightToLeft="1" workbookViewId="0">
      <selection activeCell="M6" sqref="M6:M22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6.42578125" bestFit="1" customWidth="1"/>
  </cols>
  <sheetData>
    <row r="1" spans="1:13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3" ht="21.75" customHeight="1" x14ac:dyDescent="0.2">
      <c r="A2" s="31" t="s">
        <v>89</v>
      </c>
      <c r="B2" s="31"/>
      <c r="C2" s="31"/>
      <c r="D2" s="31"/>
      <c r="E2" s="31"/>
      <c r="F2" s="31"/>
      <c r="G2" s="31"/>
      <c r="H2" s="31"/>
      <c r="I2" s="31"/>
      <c r="J2" s="31"/>
    </row>
    <row r="3" spans="1:13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3" ht="14.45" customHeight="1" x14ac:dyDescent="0.2"/>
    <row r="5" spans="1:13" ht="29.1" customHeight="1" x14ac:dyDescent="0.2">
      <c r="A5" s="1" t="s">
        <v>90</v>
      </c>
      <c r="B5" s="32" t="s">
        <v>91</v>
      </c>
      <c r="C5" s="32"/>
      <c r="D5" s="32"/>
      <c r="E5" s="32"/>
      <c r="F5" s="32"/>
      <c r="G5" s="32"/>
      <c r="H5" s="32"/>
      <c r="I5" s="32"/>
      <c r="J5" s="32"/>
    </row>
    <row r="6" spans="1:13" ht="14.45" customHeight="1" x14ac:dyDescent="0.2"/>
    <row r="7" spans="1:13" ht="14.45" customHeight="1" x14ac:dyDescent="0.2">
      <c r="A7" s="28" t="s">
        <v>92</v>
      </c>
      <c r="B7" s="28"/>
      <c r="D7" s="2" t="s">
        <v>93</v>
      </c>
      <c r="F7" s="2" t="s">
        <v>78</v>
      </c>
      <c r="H7" s="2" t="s">
        <v>94</v>
      </c>
      <c r="J7" s="2" t="s">
        <v>95</v>
      </c>
    </row>
    <row r="8" spans="1:13" ht="21.75" customHeight="1" x14ac:dyDescent="0.2">
      <c r="A8" s="29" t="s">
        <v>96</v>
      </c>
      <c r="B8" s="29"/>
      <c r="D8" s="20" t="s">
        <v>97</v>
      </c>
      <c r="F8" s="11">
        <f>'درآمد سرمایه گذاری در سهام'!J68</f>
        <v>423407755452</v>
      </c>
      <c r="G8" s="12"/>
      <c r="H8" s="13">
        <f>F8/$F$13*100</f>
        <v>99.775175738833923</v>
      </c>
      <c r="I8" s="12"/>
      <c r="J8" s="13">
        <f>F8/4997794120743*100</f>
        <v>8.471892703516442</v>
      </c>
      <c r="M8" s="18"/>
    </row>
    <row r="9" spans="1:13" ht="21.75" customHeight="1" x14ac:dyDescent="0.2">
      <c r="A9" s="26" t="s">
        <v>98</v>
      </c>
      <c r="B9" s="26"/>
      <c r="D9" s="21" t="s">
        <v>99</v>
      </c>
      <c r="F9" s="14">
        <v>0</v>
      </c>
      <c r="G9" s="12"/>
      <c r="H9" s="19">
        <f t="shared" ref="H9:H12" si="0">F9/$F$13*100</f>
        <v>0</v>
      </c>
      <c r="I9" s="12"/>
      <c r="J9" s="19">
        <f t="shared" ref="J9:J12" si="1">F9/4997794120743*100</f>
        <v>0</v>
      </c>
    </row>
    <row r="10" spans="1:13" ht="21.75" customHeight="1" x14ac:dyDescent="0.2">
      <c r="A10" s="26" t="s">
        <v>100</v>
      </c>
      <c r="B10" s="26"/>
      <c r="D10" s="21" t="s">
        <v>101</v>
      </c>
      <c r="F10" s="14">
        <v>0</v>
      </c>
      <c r="G10" s="12"/>
      <c r="H10" s="19">
        <f t="shared" si="0"/>
        <v>0</v>
      </c>
      <c r="I10" s="12"/>
      <c r="J10" s="19">
        <f t="shared" si="1"/>
        <v>0</v>
      </c>
    </row>
    <row r="11" spans="1:13" ht="21.75" customHeight="1" x14ac:dyDescent="0.2">
      <c r="A11" s="26" t="s">
        <v>102</v>
      </c>
      <c r="B11" s="26"/>
      <c r="D11" s="21" t="s">
        <v>103</v>
      </c>
      <c r="F11" s="14">
        <f>'درآمد سپرده بانکی'!D12</f>
        <v>92952</v>
      </c>
      <c r="G11" s="12"/>
      <c r="H11" s="19">
        <f t="shared" si="0"/>
        <v>2.1903949599070299E-5</v>
      </c>
      <c r="I11" s="12"/>
      <c r="J11" s="19">
        <f t="shared" si="1"/>
        <v>1.859860525550845E-6</v>
      </c>
      <c r="M11" s="18"/>
    </row>
    <row r="12" spans="1:13" ht="21.75" customHeight="1" x14ac:dyDescent="0.2">
      <c r="A12" s="23" t="s">
        <v>104</v>
      </c>
      <c r="B12" s="23"/>
      <c r="D12" s="21" t="s">
        <v>105</v>
      </c>
      <c r="F12" s="15">
        <f>'سایر درآمدها'!D11</f>
        <v>953975383</v>
      </c>
      <c r="G12" s="12"/>
      <c r="H12" s="19">
        <f t="shared" si="0"/>
        <v>0.22480235721647501</v>
      </c>
      <c r="I12" s="12"/>
      <c r="J12" s="19">
        <f t="shared" si="1"/>
        <v>1.9087928793236821E-2</v>
      </c>
      <c r="M12" s="18"/>
    </row>
    <row r="13" spans="1:13" ht="21.75" customHeight="1" x14ac:dyDescent="0.2">
      <c r="A13" s="25" t="s">
        <v>73</v>
      </c>
      <c r="B13" s="25"/>
      <c r="D13" s="22"/>
      <c r="F13" s="16">
        <f>SUM(F8:F12)</f>
        <v>424361823787</v>
      </c>
      <c r="G13" s="12"/>
      <c r="H13" s="17">
        <f>SUM(H8:H12)</f>
        <v>100</v>
      </c>
      <c r="I13" s="12"/>
      <c r="J13" s="17">
        <f>SUM(J8:J12)</f>
        <v>8.490982492170204</v>
      </c>
      <c r="M13" s="18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75"/>
  <sheetViews>
    <sheetView rightToLeft="1" tabSelected="1" topLeftCell="A55" workbookViewId="0">
      <selection activeCell="F80" sqref="F80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" bestFit="1" customWidth="1"/>
    <col min="5" max="5" width="1.28515625" customWidth="1"/>
    <col min="6" max="6" width="16.140625" bestFit="1" customWidth="1"/>
    <col min="7" max="7" width="1.28515625" customWidth="1"/>
    <col min="8" max="8" width="16.7109375" bestFit="1" customWidth="1"/>
    <col min="9" max="9" width="1.28515625" customWidth="1"/>
    <col min="10" max="10" width="16.140625" bestFit="1" customWidth="1"/>
    <col min="11" max="11" width="1.28515625" customWidth="1"/>
    <col min="12" max="12" width="15.5703125" customWidth="1"/>
    <col min="13" max="13" width="1.28515625" customWidth="1"/>
    <col min="14" max="14" width="15.85546875" bestFit="1" customWidth="1"/>
    <col min="15" max="16" width="1.28515625" customWidth="1"/>
    <col min="17" max="17" width="17.42578125" customWidth="1"/>
    <col min="18" max="18" width="1.28515625" customWidth="1"/>
    <col min="19" max="19" width="16.85546875" bestFit="1" customWidth="1"/>
    <col min="20" max="20" width="1.28515625" customWidth="1"/>
    <col min="21" max="21" width="15.85546875" bestFit="1" customWidth="1"/>
    <col min="22" max="22" width="1.28515625" customWidth="1"/>
    <col min="23" max="23" width="18.140625" customWidth="1"/>
    <col min="24" max="24" width="0.28515625" customWidth="1"/>
  </cols>
  <sheetData>
    <row r="1" spans="1:23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ht="21.75" customHeight="1" x14ac:dyDescent="0.2">
      <c r="A2" s="31" t="s">
        <v>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ht="14.45" customHeight="1" x14ac:dyDescent="0.2"/>
    <row r="5" spans="1:23" ht="14.45" customHeight="1" x14ac:dyDescent="0.2">
      <c r="A5" s="1" t="s">
        <v>106</v>
      </c>
      <c r="B5" s="32" t="s">
        <v>107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ht="14.45" customHeight="1" x14ac:dyDescent="0.2">
      <c r="D6" s="28" t="s">
        <v>108</v>
      </c>
      <c r="E6" s="28"/>
      <c r="F6" s="28"/>
      <c r="G6" s="28"/>
      <c r="H6" s="28"/>
      <c r="I6" s="28"/>
      <c r="J6" s="28"/>
      <c r="K6" s="28"/>
      <c r="L6" s="28"/>
      <c r="N6" s="28" t="s">
        <v>109</v>
      </c>
      <c r="O6" s="28"/>
      <c r="P6" s="28"/>
      <c r="Q6" s="28"/>
      <c r="R6" s="28"/>
      <c r="S6" s="28"/>
      <c r="T6" s="28"/>
      <c r="U6" s="28"/>
      <c r="V6" s="28"/>
      <c r="W6" s="28"/>
    </row>
    <row r="7" spans="1:23" ht="19.5" customHeight="1" x14ac:dyDescent="0.2">
      <c r="D7" s="3"/>
      <c r="E7" s="3"/>
      <c r="F7" s="3"/>
      <c r="G7" s="3"/>
      <c r="H7" s="3"/>
      <c r="I7" s="3"/>
      <c r="J7" s="27" t="s">
        <v>73</v>
      </c>
      <c r="K7" s="27"/>
      <c r="L7" s="27"/>
      <c r="N7" s="3"/>
      <c r="O7" s="3"/>
      <c r="P7" s="3"/>
      <c r="Q7" s="3"/>
      <c r="R7" s="3"/>
      <c r="S7" s="3"/>
      <c r="T7" s="3"/>
      <c r="U7" s="27" t="s">
        <v>73</v>
      </c>
      <c r="V7" s="27"/>
      <c r="W7" s="27"/>
    </row>
    <row r="8" spans="1:23" ht="18.75" customHeight="1" x14ac:dyDescent="0.2">
      <c r="A8" s="28" t="s">
        <v>110</v>
      </c>
      <c r="B8" s="28"/>
      <c r="D8" s="2" t="s">
        <v>111</v>
      </c>
      <c r="F8" s="2" t="s">
        <v>112</v>
      </c>
      <c r="H8" s="2" t="s">
        <v>113</v>
      </c>
      <c r="J8" s="4" t="s">
        <v>78</v>
      </c>
      <c r="K8" s="3"/>
      <c r="L8" s="4" t="s">
        <v>94</v>
      </c>
      <c r="N8" s="2" t="s">
        <v>111</v>
      </c>
      <c r="P8" s="28" t="s">
        <v>112</v>
      </c>
      <c r="Q8" s="28"/>
      <c r="S8" s="2" t="s">
        <v>113</v>
      </c>
      <c r="U8" s="4" t="s">
        <v>78</v>
      </c>
      <c r="V8" s="3"/>
      <c r="W8" s="4" t="s">
        <v>94</v>
      </c>
    </row>
    <row r="9" spans="1:23" ht="21.75" customHeight="1" x14ac:dyDescent="0.2">
      <c r="A9" s="29" t="s">
        <v>33</v>
      </c>
      <c r="B9" s="29"/>
      <c r="D9" s="11">
        <v>0</v>
      </c>
      <c r="E9" s="12"/>
      <c r="F9" s="11">
        <v>10392792758</v>
      </c>
      <c r="G9" s="12"/>
      <c r="H9" s="11">
        <v>3906563885</v>
      </c>
      <c r="I9" s="12"/>
      <c r="J9" s="11">
        <f>D9+F9+H9</f>
        <v>14299356643</v>
      </c>
      <c r="K9" s="12"/>
      <c r="L9" s="13">
        <f>J9/424361823787*100</f>
        <v>3.3696142870234431</v>
      </c>
      <c r="M9" s="12"/>
      <c r="N9" s="11">
        <v>0</v>
      </c>
      <c r="O9" s="12"/>
      <c r="P9" s="30">
        <v>8648234978</v>
      </c>
      <c r="Q9" s="30"/>
      <c r="R9" s="12"/>
      <c r="S9" s="11">
        <v>4013198118</v>
      </c>
      <c r="T9" s="12"/>
      <c r="U9" s="11">
        <f>N9+P9+S9</f>
        <v>12661433096</v>
      </c>
      <c r="V9" s="12"/>
      <c r="W9" s="13">
        <f>U9/239451198199*100</f>
        <v>5.2876883436922713</v>
      </c>
    </row>
    <row r="10" spans="1:23" ht="21.75" customHeight="1" x14ac:dyDescent="0.2">
      <c r="A10" s="26" t="s">
        <v>21</v>
      </c>
      <c r="B10" s="26"/>
      <c r="D10" s="14">
        <v>2412584020</v>
      </c>
      <c r="E10" s="12"/>
      <c r="F10" s="14">
        <v>-1608206039</v>
      </c>
      <c r="G10" s="12"/>
      <c r="H10" s="14">
        <v>4029207</v>
      </c>
      <c r="I10" s="12"/>
      <c r="J10" s="14">
        <f t="shared" ref="J10:J67" si="0">D10+F10+H10</f>
        <v>808407188</v>
      </c>
      <c r="K10" s="12"/>
      <c r="L10" s="19">
        <f t="shared" ref="L10:L67" si="1">J10/424361823787*100</f>
        <v>0.19049950836429716</v>
      </c>
      <c r="M10" s="12"/>
      <c r="N10" s="14">
        <v>2412584020</v>
      </c>
      <c r="O10" s="12"/>
      <c r="P10" s="24">
        <v>-1112384132</v>
      </c>
      <c r="Q10" s="24"/>
      <c r="R10" s="12"/>
      <c r="S10" s="14">
        <v>42494169</v>
      </c>
      <c r="T10" s="12"/>
      <c r="U10" s="14">
        <f t="shared" ref="U10:U66" si="2">N10+P10+S10</f>
        <v>1342694057</v>
      </c>
      <c r="V10" s="12"/>
      <c r="W10" s="19">
        <f t="shared" ref="W10:W67" si="3">U10/239451198199*100</f>
        <v>0.56073808237289802</v>
      </c>
    </row>
    <row r="11" spans="1:23" ht="21.75" customHeight="1" x14ac:dyDescent="0.2">
      <c r="A11" s="26" t="s">
        <v>29</v>
      </c>
      <c r="B11" s="26"/>
      <c r="D11" s="14">
        <v>0</v>
      </c>
      <c r="E11" s="12"/>
      <c r="F11" s="14">
        <v>0</v>
      </c>
      <c r="G11" s="12"/>
      <c r="H11" s="14">
        <f>'درآمد ناشی از فروش'!I10</f>
        <v>-2188430265</v>
      </c>
      <c r="I11" s="12"/>
      <c r="J11" s="14">
        <f t="shared" si="0"/>
        <v>-2188430265</v>
      </c>
      <c r="K11" s="12"/>
      <c r="L11" s="19">
        <f t="shared" si="1"/>
        <v>-0.51569913746492879</v>
      </c>
      <c r="M11" s="12"/>
      <c r="N11" s="14">
        <v>0</v>
      </c>
      <c r="O11" s="12"/>
      <c r="P11" s="24">
        <v>0</v>
      </c>
      <c r="Q11" s="24"/>
      <c r="R11" s="12"/>
      <c r="S11" s="14">
        <v>-6544349110</v>
      </c>
      <c r="T11" s="12"/>
      <c r="U11" s="14">
        <f t="shared" si="2"/>
        <v>-6544349110</v>
      </c>
      <c r="V11" s="12"/>
      <c r="W11" s="19">
        <f t="shared" si="3"/>
        <v>-2.7330617508796959</v>
      </c>
    </row>
    <row r="12" spans="1:23" ht="21.75" customHeight="1" x14ac:dyDescent="0.2">
      <c r="A12" s="26" t="s">
        <v>22</v>
      </c>
      <c r="B12" s="26"/>
      <c r="D12" s="14">
        <v>0</v>
      </c>
      <c r="E12" s="12"/>
      <c r="F12" s="14">
        <v>0</v>
      </c>
      <c r="G12" s="12"/>
      <c r="H12" s="14">
        <f>'درآمد ناشی از فروش'!I11</f>
        <v>5233615729</v>
      </c>
      <c r="I12" s="12"/>
      <c r="J12" s="14">
        <f t="shared" si="0"/>
        <v>5233615729</v>
      </c>
      <c r="K12" s="12"/>
      <c r="L12" s="19">
        <f t="shared" si="1"/>
        <v>1.2332908936754192</v>
      </c>
      <c r="M12" s="12"/>
      <c r="N12" s="14">
        <v>0</v>
      </c>
      <c r="O12" s="12"/>
      <c r="P12" s="24">
        <v>0</v>
      </c>
      <c r="Q12" s="24"/>
      <c r="R12" s="12"/>
      <c r="S12" s="14">
        <v>3050593983</v>
      </c>
      <c r="T12" s="12"/>
      <c r="U12" s="14">
        <f t="shared" si="2"/>
        <v>3050593983</v>
      </c>
      <c r="V12" s="12"/>
      <c r="W12" s="19">
        <f t="shared" si="3"/>
        <v>1.2739940355047845</v>
      </c>
    </row>
    <row r="13" spans="1:23" ht="21.75" customHeight="1" x14ac:dyDescent="0.2">
      <c r="A13" s="26" t="s">
        <v>51</v>
      </c>
      <c r="B13" s="26"/>
      <c r="D13" s="14">
        <v>0</v>
      </c>
      <c r="E13" s="12"/>
      <c r="F13" s="14">
        <v>3021911921</v>
      </c>
      <c r="G13" s="12"/>
      <c r="H13" s="14">
        <v>7788870210</v>
      </c>
      <c r="I13" s="12"/>
      <c r="J13" s="14">
        <f t="shared" si="0"/>
        <v>10810782131</v>
      </c>
      <c r="K13" s="12"/>
      <c r="L13" s="19">
        <f t="shared" si="1"/>
        <v>2.5475388041564875</v>
      </c>
      <c r="M13" s="12"/>
      <c r="N13" s="14">
        <v>0</v>
      </c>
      <c r="O13" s="12"/>
      <c r="P13" s="24">
        <v>5407631934</v>
      </c>
      <c r="Q13" s="24"/>
      <c r="R13" s="12"/>
      <c r="S13" s="14">
        <v>8883365580</v>
      </c>
      <c r="T13" s="12"/>
      <c r="U13" s="14">
        <f t="shared" si="2"/>
        <v>14290997514</v>
      </c>
      <c r="V13" s="12"/>
      <c r="W13" s="19">
        <f t="shared" si="3"/>
        <v>5.9682296941872988</v>
      </c>
    </row>
    <row r="14" spans="1:23" ht="21.75" customHeight="1" x14ac:dyDescent="0.2">
      <c r="A14" s="26" t="s">
        <v>30</v>
      </c>
      <c r="B14" s="26"/>
      <c r="D14" s="14">
        <v>21974237288</v>
      </c>
      <c r="E14" s="12"/>
      <c r="F14" s="14">
        <v>7353363215</v>
      </c>
      <c r="G14" s="12"/>
      <c r="H14" s="14">
        <v>-2672934004</v>
      </c>
      <c r="I14" s="12"/>
      <c r="J14" s="14">
        <f t="shared" si="0"/>
        <v>26654666499</v>
      </c>
      <c r="K14" s="12"/>
      <c r="L14" s="19">
        <f t="shared" si="1"/>
        <v>6.2811179057376236</v>
      </c>
      <c r="M14" s="12"/>
      <c r="N14" s="14">
        <v>21974237288</v>
      </c>
      <c r="O14" s="12"/>
      <c r="P14" s="24">
        <v>-14697228570</v>
      </c>
      <c r="Q14" s="24"/>
      <c r="R14" s="12"/>
      <c r="S14" s="14">
        <v>-4874284680</v>
      </c>
      <c r="T14" s="12"/>
      <c r="U14" s="14">
        <f t="shared" si="2"/>
        <v>2402724038</v>
      </c>
      <c r="V14" s="12"/>
      <c r="W14" s="19">
        <f t="shared" si="3"/>
        <v>1.0034295322269282</v>
      </c>
    </row>
    <row r="15" spans="1:23" ht="21.75" customHeight="1" x14ac:dyDescent="0.2">
      <c r="A15" s="26" t="s">
        <v>36</v>
      </c>
      <c r="B15" s="26"/>
      <c r="D15" s="14">
        <v>0</v>
      </c>
      <c r="E15" s="12"/>
      <c r="F15" s="14">
        <v>0</v>
      </c>
      <c r="G15" s="12"/>
      <c r="H15" s="14">
        <f>'درآمد ناشی از فروش'!I14</f>
        <v>-745537500</v>
      </c>
      <c r="I15" s="12"/>
      <c r="J15" s="14">
        <f t="shared" si="0"/>
        <v>-745537500</v>
      </c>
      <c r="K15" s="12"/>
      <c r="L15" s="19">
        <f t="shared" si="1"/>
        <v>-0.1756843943564084</v>
      </c>
      <c r="M15" s="12"/>
      <c r="N15" s="14">
        <v>0</v>
      </c>
      <c r="O15" s="12"/>
      <c r="P15" s="24">
        <v>0</v>
      </c>
      <c r="Q15" s="24"/>
      <c r="R15" s="12"/>
      <c r="S15" s="14">
        <v>-9172762077</v>
      </c>
      <c r="T15" s="12"/>
      <c r="U15" s="14">
        <f t="shared" si="2"/>
        <v>-9172762077</v>
      </c>
      <c r="V15" s="12"/>
      <c r="W15" s="19">
        <f t="shared" si="3"/>
        <v>-3.8307438617938421</v>
      </c>
    </row>
    <row r="16" spans="1:23" ht="21.75" customHeight="1" x14ac:dyDescent="0.2">
      <c r="A16" s="26" t="s">
        <v>27</v>
      </c>
      <c r="B16" s="26"/>
      <c r="D16" s="14">
        <v>0</v>
      </c>
      <c r="E16" s="12"/>
      <c r="F16" s="14">
        <v>45745592888</v>
      </c>
      <c r="G16" s="12"/>
      <c r="H16" s="14">
        <v>-627407571</v>
      </c>
      <c r="I16" s="12"/>
      <c r="J16" s="14">
        <f t="shared" si="0"/>
        <v>45118185317</v>
      </c>
      <c r="K16" s="12"/>
      <c r="L16" s="19">
        <f t="shared" si="1"/>
        <v>10.632008533276117</v>
      </c>
      <c r="M16" s="12"/>
      <c r="N16" s="14">
        <v>0</v>
      </c>
      <c r="O16" s="12"/>
      <c r="P16" s="24">
        <v>37177470002</v>
      </c>
      <c r="Q16" s="24"/>
      <c r="R16" s="12"/>
      <c r="S16" s="14">
        <v>-1339774730</v>
      </c>
      <c r="T16" s="12"/>
      <c r="U16" s="14">
        <f t="shared" si="2"/>
        <v>35837695272</v>
      </c>
      <c r="V16" s="12"/>
      <c r="W16" s="19">
        <f t="shared" si="3"/>
        <v>14.966596760236911</v>
      </c>
    </row>
    <row r="17" spans="1:23" ht="21.75" customHeight="1" x14ac:dyDescent="0.2">
      <c r="A17" s="26" t="s">
        <v>35</v>
      </c>
      <c r="B17" s="26"/>
      <c r="D17" s="14">
        <v>3584700000</v>
      </c>
      <c r="E17" s="12"/>
      <c r="F17" s="14">
        <v>4127603149</v>
      </c>
      <c r="G17" s="12"/>
      <c r="H17" s="14">
        <v>3092730</v>
      </c>
      <c r="I17" s="12"/>
      <c r="J17" s="14">
        <f t="shared" si="0"/>
        <v>7715395879</v>
      </c>
      <c r="K17" s="12"/>
      <c r="L17" s="19">
        <f t="shared" si="1"/>
        <v>1.8181173344359529</v>
      </c>
      <c r="M17" s="12"/>
      <c r="N17" s="14">
        <v>3584700000</v>
      </c>
      <c r="O17" s="12"/>
      <c r="P17" s="24">
        <v>4864284269</v>
      </c>
      <c r="Q17" s="24"/>
      <c r="R17" s="12"/>
      <c r="S17" s="14">
        <v>718808731</v>
      </c>
      <c r="T17" s="12"/>
      <c r="U17" s="14">
        <f t="shared" si="2"/>
        <v>9167793000</v>
      </c>
      <c r="V17" s="12"/>
      <c r="W17" s="19">
        <f t="shared" si="3"/>
        <v>3.8286686677512254</v>
      </c>
    </row>
    <row r="18" spans="1:23" ht="21.75" customHeight="1" x14ac:dyDescent="0.2">
      <c r="A18" s="26" t="s">
        <v>59</v>
      </c>
      <c r="B18" s="26"/>
      <c r="D18" s="14">
        <v>0</v>
      </c>
      <c r="E18" s="12"/>
      <c r="F18" s="14">
        <v>10636335021</v>
      </c>
      <c r="G18" s="12"/>
      <c r="H18" s="14">
        <v>-11364191019</v>
      </c>
      <c r="I18" s="12"/>
      <c r="J18" s="14">
        <f t="shared" si="0"/>
        <v>-727855998</v>
      </c>
      <c r="K18" s="12"/>
      <c r="L18" s="19">
        <f t="shared" si="1"/>
        <v>-0.17151778440026047</v>
      </c>
      <c r="M18" s="12"/>
      <c r="N18" s="14">
        <v>0</v>
      </c>
      <c r="O18" s="12"/>
      <c r="P18" s="24">
        <v>-194</v>
      </c>
      <c r="Q18" s="24"/>
      <c r="R18" s="12"/>
      <c r="S18" s="14">
        <v>-12188377025</v>
      </c>
      <c r="T18" s="12"/>
      <c r="U18" s="14">
        <f t="shared" si="2"/>
        <v>-12188377219</v>
      </c>
      <c r="V18" s="12"/>
      <c r="W18" s="19">
        <f t="shared" si="3"/>
        <v>-5.0901299766604806</v>
      </c>
    </row>
    <row r="19" spans="1:23" ht="21.75" customHeight="1" x14ac:dyDescent="0.2">
      <c r="A19" s="26" t="s">
        <v>49</v>
      </c>
      <c r="B19" s="26"/>
      <c r="D19" s="14">
        <v>0</v>
      </c>
      <c r="E19" s="12"/>
      <c r="F19" s="14">
        <v>0</v>
      </c>
      <c r="G19" s="12"/>
      <c r="H19" s="14">
        <f>'درآمد ناشی از فروش'!I18</f>
        <v>-989847569</v>
      </c>
      <c r="I19" s="12"/>
      <c r="J19" s="14">
        <f t="shared" si="0"/>
        <v>-989847569</v>
      </c>
      <c r="K19" s="12"/>
      <c r="L19" s="19">
        <f t="shared" si="1"/>
        <v>-0.23325556483064658</v>
      </c>
      <c r="M19" s="12"/>
      <c r="N19" s="14">
        <v>1422077922</v>
      </c>
      <c r="O19" s="12"/>
      <c r="P19" s="24">
        <v>0</v>
      </c>
      <c r="Q19" s="24"/>
      <c r="R19" s="12"/>
      <c r="S19" s="14">
        <v>1122508879</v>
      </c>
      <c r="T19" s="12"/>
      <c r="U19" s="14">
        <f t="shared" si="2"/>
        <v>2544586801</v>
      </c>
      <c r="V19" s="12"/>
      <c r="W19" s="19">
        <f t="shared" si="3"/>
        <v>1.0626744907266146</v>
      </c>
    </row>
    <row r="20" spans="1:23" ht="21.75" customHeight="1" x14ac:dyDescent="0.2">
      <c r="A20" s="26" t="s">
        <v>26</v>
      </c>
      <c r="B20" s="26"/>
      <c r="D20" s="14">
        <v>34575186774</v>
      </c>
      <c r="E20" s="12"/>
      <c r="F20" s="14">
        <v>-25195648987</v>
      </c>
      <c r="G20" s="12"/>
      <c r="H20" s="14">
        <v>-3345014154</v>
      </c>
      <c r="I20" s="12"/>
      <c r="J20" s="14">
        <f t="shared" si="0"/>
        <v>6034523633</v>
      </c>
      <c r="K20" s="12"/>
      <c r="L20" s="19">
        <f t="shared" si="1"/>
        <v>1.4220232110296775</v>
      </c>
      <c r="M20" s="12"/>
      <c r="N20" s="14">
        <v>34575186774</v>
      </c>
      <c r="O20" s="12"/>
      <c r="P20" s="24">
        <v>-33587575769</v>
      </c>
      <c r="Q20" s="24"/>
      <c r="R20" s="12"/>
      <c r="S20" s="14">
        <v>-3368871349</v>
      </c>
      <c r="T20" s="12"/>
      <c r="U20" s="14">
        <f t="shared" si="2"/>
        <v>-2381260344</v>
      </c>
      <c r="V20" s="12"/>
      <c r="W20" s="19">
        <f t="shared" si="3"/>
        <v>-0.99446582932569538</v>
      </c>
    </row>
    <row r="21" spans="1:23" ht="21.75" customHeight="1" x14ac:dyDescent="0.2">
      <c r="A21" s="26" t="s">
        <v>69</v>
      </c>
      <c r="B21" s="26"/>
      <c r="D21" s="14">
        <v>0</v>
      </c>
      <c r="E21" s="12"/>
      <c r="F21" s="14">
        <v>17051366238</v>
      </c>
      <c r="G21" s="12"/>
      <c r="H21" s="14">
        <v>-2386664235</v>
      </c>
      <c r="I21" s="12"/>
      <c r="J21" s="14">
        <f t="shared" si="0"/>
        <v>14664702003</v>
      </c>
      <c r="K21" s="12"/>
      <c r="L21" s="19">
        <f t="shared" si="1"/>
        <v>3.4557071774582289</v>
      </c>
      <c r="M21" s="12"/>
      <c r="N21" s="14">
        <v>13129297405</v>
      </c>
      <c r="O21" s="12"/>
      <c r="P21" s="24">
        <v>5469262711</v>
      </c>
      <c r="Q21" s="24"/>
      <c r="R21" s="12"/>
      <c r="S21" s="14">
        <v>-2991900680</v>
      </c>
      <c r="T21" s="12"/>
      <c r="U21" s="14">
        <f t="shared" si="2"/>
        <v>15606659436</v>
      </c>
      <c r="V21" s="12"/>
      <c r="W21" s="19">
        <f t="shared" si="3"/>
        <v>6.5176785722449466</v>
      </c>
    </row>
    <row r="22" spans="1:23" ht="21.75" customHeight="1" x14ac:dyDescent="0.2">
      <c r="A22" s="26" t="s">
        <v>52</v>
      </c>
      <c r="B22" s="26"/>
      <c r="D22" s="14">
        <v>0</v>
      </c>
      <c r="E22" s="12"/>
      <c r="F22" s="14">
        <v>0</v>
      </c>
      <c r="G22" s="12"/>
      <c r="H22" s="14">
        <f>'درآمد ناشی از فروش'!I21</f>
        <v>1049761</v>
      </c>
      <c r="I22" s="12"/>
      <c r="J22" s="14">
        <f t="shared" si="0"/>
        <v>1049761</v>
      </c>
      <c r="K22" s="12"/>
      <c r="L22" s="19">
        <f t="shared" si="1"/>
        <v>2.4737404289385532E-4</v>
      </c>
      <c r="M22" s="12"/>
      <c r="N22" s="14">
        <v>0</v>
      </c>
      <c r="O22" s="12"/>
      <c r="P22" s="24">
        <v>0</v>
      </c>
      <c r="Q22" s="24"/>
      <c r="R22" s="12"/>
      <c r="S22" s="14">
        <v>-5021709619</v>
      </c>
      <c r="T22" s="12"/>
      <c r="U22" s="14">
        <f t="shared" si="2"/>
        <v>-5021709619</v>
      </c>
      <c r="V22" s="12"/>
      <c r="W22" s="19">
        <f t="shared" si="3"/>
        <v>-2.0971745628211984</v>
      </c>
    </row>
    <row r="23" spans="1:23" ht="21.75" customHeight="1" x14ac:dyDescent="0.2">
      <c r="A23" s="26" t="s">
        <v>25</v>
      </c>
      <c r="B23" s="26"/>
      <c r="D23" s="14">
        <v>5400848999</v>
      </c>
      <c r="E23" s="12"/>
      <c r="F23" s="14">
        <v>-4980190300</v>
      </c>
      <c r="G23" s="12"/>
      <c r="H23" s="14">
        <v>524609782</v>
      </c>
      <c r="I23" s="12"/>
      <c r="J23" s="14">
        <f t="shared" si="0"/>
        <v>945268481</v>
      </c>
      <c r="K23" s="12"/>
      <c r="L23" s="19">
        <f t="shared" si="1"/>
        <v>0.22275059348280554</v>
      </c>
      <c r="M23" s="12"/>
      <c r="N23" s="14">
        <v>5400848999</v>
      </c>
      <c r="O23" s="12"/>
      <c r="P23" s="24">
        <v>-8568710800</v>
      </c>
      <c r="Q23" s="24"/>
      <c r="R23" s="12"/>
      <c r="S23" s="14">
        <v>524609782</v>
      </c>
      <c r="T23" s="12"/>
      <c r="U23" s="14">
        <f t="shared" si="2"/>
        <v>-2643252019</v>
      </c>
      <c r="V23" s="12"/>
      <c r="W23" s="19">
        <f t="shared" si="3"/>
        <v>-1.1038792200167986</v>
      </c>
    </row>
    <row r="24" spans="1:23" ht="21.75" customHeight="1" x14ac:dyDescent="0.2">
      <c r="A24" s="26" t="s">
        <v>57</v>
      </c>
      <c r="B24" s="26"/>
      <c r="D24" s="14">
        <v>38120104439</v>
      </c>
      <c r="E24" s="12"/>
      <c r="F24" s="14">
        <v>17599645928</v>
      </c>
      <c r="G24" s="12"/>
      <c r="H24" s="14">
        <v>18394751895</v>
      </c>
      <c r="I24" s="12"/>
      <c r="J24" s="14">
        <f t="shared" si="0"/>
        <v>74114502262</v>
      </c>
      <c r="K24" s="12"/>
      <c r="L24" s="19">
        <f t="shared" si="1"/>
        <v>17.464931600256367</v>
      </c>
      <c r="M24" s="12"/>
      <c r="N24" s="14">
        <v>38120104439</v>
      </c>
      <c r="O24" s="12"/>
      <c r="P24" s="24">
        <v>-3976200381</v>
      </c>
      <c r="Q24" s="24"/>
      <c r="R24" s="12"/>
      <c r="S24" s="14">
        <v>16157338785</v>
      </c>
      <c r="T24" s="12"/>
      <c r="U24" s="14">
        <f t="shared" si="2"/>
        <v>50301242843</v>
      </c>
      <c r="V24" s="12"/>
      <c r="W24" s="19">
        <f t="shared" si="3"/>
        <v>21.006887090703259</v>
      </c>
    </row>
    <row r="25" spans="1:23" ht="21.75" customHeight="1" x14ac:dyDescent="0.2">
      <c r="A25" s="26" t="s">
        <v>40</v>
      </c>
      <c r="B25" s="26"/>
      <c r="D25" s="14">
        <v>0</v>
      </c>
      <c r="E25" s="12"/>
      <c r="F25" s="14">
        <v>4012965176</v>
      </c>
      <c r="G25" s="12"/>
      <c r="H25" s="14">
        <v>162105405</v>
      </c>
      <c r="I25" s="12"/>
      <c r="J25" s="14">
        <f t="shared" si="0"/>
        <v>4175070581</v>
      </c>
      <c r="K25" s="12"/>
      <c r="L25" s="19">
        <f t="shared" si="1"/>
        <v>0.98384688418522626</v>
      </c>
      <c r="M25" s="12"/>
      <c r="N25" s="14">
        <v>0</v>
      </c>
      <c r="O25" s="12"/>
      <c r="P25" s="24">
        <v>5169060056</v>
      </c>
      <c r="Q25" s="24"/>
      <c r="R25" s="12"/>
      <c r="S25" s="14">
        <v>144014864</v>
      </c>
      <c r="T25" s="12"/>
      <c r="U25" s="14">
        <f t="shared" si="2"/>
        <v>5313074920</v>
      </c>
      <c r="V25" s="12"/>
      <c r="W25" s="19">
        <f t="shared" si="3"/>
        <v>2.2188550151185624</v>
      </c>
    </row>
    <row r="26" spans="1:23" ht="21.75" customHeight="1" x14ac:dyDescent="0.2">
      <c r="A26" s="26" t="s">
        <v>28</v>
      </c>
      <c r="B26" s="26"/>
      <c r="D26" s="14">
        <v>0</v>
      </c>
      <c r="E26" s="12"/>
      <c r="F26" s="14">
        <v>24185236545</v>
      </c>
      <c r="G26" s="12"/>
      <c r="H26" s="14">
        <v>-25888050145</v>
      </c>
      <c r="I26" s="12"/>
      <c r="J26" s="14">
        <f t="shared" si="0"/>
        <v>-1702813600</v>
      </c>
      <c r="K26" s="12"/>
      <c r="L26" s="19">
        <f t="shared" si="1"/>
        <v>-0.40126455881542578</v>
      </c>
      <c r="M26" s="12"/>
      <c r="N26" s="14">
        <v>22392740700</v>
      </c>
      <c r="O26" s="12"/>
      <c r="P26" s="24">
        <v>-12316279474</v>
      </c>
      <c r="Q26" s="24"/>
      <c r="R26" s="12"/>
      <c r="S26" s="14">
        <v>-33084917500</v>
      </c>
      <c r="T26" s="12"/>
      <c r="U26" s="14">
        <f t="shared" si="2"/>
        <v>-23008456274</v>
      </c>
      <c r="V26" s="12"/>
      <c r="W26" s="19">
        <f t="shared" si="3"/>
        <v>-9.6088290420156639</v>
      </c>
    </row>
    <row r="27" spans="1:23" ht="21.75" customHeight="1" x14ac:dyDescent="0.2">
      <c r="A27" s="26" t="s">
        <v>39</v>
      </c>
      <c r="B27" s="26"/>
      <c r="D27" s="14">
        <v>0</v>
      </c>
      <c r="E27" s="12"/>
      <c r="F27" s="14">
        <v>0</v>
      </c>
      <c r="G27" s="12"/>
      <c r="H27" s="14">
        <f>'درآمد ناشی از فروش'!I26</f>
        <v>-152491137</v>
      </c>
      <c r="I27" s="12"/>
      <c r="J27" s="14">
        <f t="shared" si="0"/>
        <v>-152491137</v>
      </c>
      <c r="K27" s="12"/>
      <c r="L27" s="19">
        <f t="shared" si="1"/>
        <v>-3.5934226043042909E-2</v>
      </c>
      <c r="M27" s="12"/>
      <c r="N27" s="14">
        <v>1805738786</v>
      </c>
      <c r="O27" s="12"/>
      <c r="P27" s="24">
        <v>0</v>
      </c>
      <c r="Q27" s="24"/>
      <c r="R27" s="12"/>
      <c r="S27" s="14">
        <v>-1168285946</v>
      </c>
      <c r="T27" s="12"/>
      <c r="U27" s="14">
        <f t="shared" si="2"/>
        <v>637452840</v>
      </c>
      <c r="V27" s="12"/>
      <c r="W27" s="19">
        <f t="shared" si="3"/>
        <v>0.26621409489470749</v>
      </c>
    </row>
    <row r="28" spans="1:23" ht="21.75" customHeight="1" x14ac:dyDescent="0.2">
      <c r="A28" s="26" t="s">
        <v>23</v>
      </c>
      <c r="B28" s="26"/>
      <c r="D28" s="14">
        <v>0</v>
      </c>
      <c r="E28" s="12"/>
      <c r="F28" s="14">
        <v>13767224334</v>
      </c>
      <c r="G28" s="12"/>
      <c r="H28" s="14">
        <v>-344474989</v>
      </c>
      <c r="I28" s="12"/>
      <c r="J28" s="14">
        <f t="shared" si="0"/>
        <v>13422749345</v>
      </c>
      <c r="K28" s="12"/>
      <c r="L28" s="19">
        <f t="shared" si="1"/>
        <v>3.1630435615568673</v>
      </c>
      <c r="M28" s="12"/>
      <c r="N28" s="14">
        <v>0</v>
      </c>
      <c r="O28" s="12"/>
      <c r="P28" s="24">
        <v>8946449904</v>
      </c>
      <c r="Q28" s="24"/>
      <c r="R28" s="12"/>
      <c r="S28" s="14">
        <v>-1332114325</v>
      </c>
      <c r="T28" s="12"/>
      <c r="U28" s="14">
        <f t="shared" si="2"/>
        <v>7614335579</v>
      </c>
      <c r="V28" s="12"/>
      <c r="W28" s="19">
        <f t="shared" si="3"/>
        <v>3.1799112454939467</v>
      </c>
    </row>
    <row r="29" spans="1:23" ht="21.75" customHeight="1" x14ac:dyDescent="0.2">
      <c r="A29" s="26" t="s">
        <v>63</v>
      </c>
      <c r="B29" s="26"/>
      <c r="D29" s="14">
        <v>0</v>
      </c>
      <c r="E29" s="12"/>
      <c r="F29" s="14">
        <v>-238316926</v>
      </c>
      <c r="G29" s="12"/>
      <c r="H29" s="14">
        <v>-7210763257</v>
      </c>
      <c r="I29" s="12"/>
      <c r="J29" s="14">
        <f t="shared" si="0"/>
        <v>-7449080183</v>
      </c>
      <c r="K29" s="12"/>
      <c r="L29" s="19">
        <f t="shared" si="1"/>
        <v>-1.7553605827509398</v>
      </c>
      <c r="M29" s="12"/>
      <c r="N29" s="14">
        <v>0</v>
      </c>
      <c r="O29" s="12"/>
      <c r="P29" s="24">
        <v>-10139309997</v>
      </c>
      <c r="Q29" s="24"/>
      <c r="R29" s="12"/>
      <c r="S29" s="14">
        <v>-7211866048</v>
      </c>
      <c r="T29" s="12"/>
      <c r="U29" s="14">
        <f t="shared" si="2"/>
        <v>-17351176045</v>
      </c>
      <c r="V29" s="12"/>
      <c r="W29" s="19">
        <f t="shared" si="3"/>
        <v>-7.2462264442627724</v>
      </c>
    </row>
    <row r="30" spans="1:23" ht="21.75" customHeight="1" x14ac:dyDescent="0.2">
      <c r="A30" s="26" t="s">
        <v>58</v>
      </c>
      <c r="B30" s="26"/>
      <c r="D30" s="14">
        <v>186872005</v>
      </c>
      <c r="E30" s="12"/>
      <c r="F30" s="14">
        <v>942344545</v>
      </c>
      <c r="G30" s="12"/>
      <c r="H30" s="14">
        <v>-283231674</v>
      </c>
      <c r="I30" s="12"/>
      <c r="J30" s="14">
        <f t="shared" si="0"/>
        <v>845984876</v>
      </c>
      <c r="K30" s="12"/>
      <c r="L30" s="19">
        <f t="shared" si="1"/>
        <v>0.19935461405327198</v>
      </c>
      <c r="M30" s="12"/>
      <c r="N30" s="14">
        <v>186872005</v>
      </c>
      <c r="O30" s="12"/>
      <c r="P30" s="24">
        <v>-49702727</v>
      </c>
      <c r="Q30" s="24"/>
      <c r="R30" s="12"/>
      <c r="S30" s="14">
        <v>-1316466486</v>
      </c>
      <c r="T30" s="12"/>
      <c r="U30" s="14">
        <f t="shared" si="2"/>
        <v>-1179297208</v>
      </c>
      <c r="V30" s="12"/>
      <c r="W30" s="19">
        <f t="shared" si="3"/>
        <v>-0.49250002375011087</v>
      </c>
    </row>
    <row r="31" spans="1:23" ht="21.75" customHeight="1" x14ac:dyDescent="0.2">
      <c r="A31" s="26" t="s">
        <v>46</v>
      </c>
      <c r="B31" s="26"/>
      <c r="D31" s="14">
        <v>66988235294</v>
      </c>
      <c r="E31" s="12"/>
      <c r="F31" s="14">
        <v>-60880766938</v>
      </c>
      <c r="G31" s="12"/>
      <c r="H31" s="14">
        <v>1109671111</v>
      </c>
      <c r="I31" s="12"/>
      <c r="J31" s="14">
        <f t="shared" si="0"/>
        <v>7217139467</v>
      </c>
      <c r="K31" s="12"/>
      <c r="L31" s="19">
        <f t="shared" si="1"/>
        <v>1.7007042251337152</v>
      </c>
      <c r="M31" s="12"/>
      <c r="N31" s="14">
        <v>66988235294</v>
      </c>
      <c r="O31" s="12"/>
      <c r="P31" s="24">
        <v>-51059552512</v>
      </c>
      <c r="Q31" s="24"/>
      <c r="R31" s="12"/>
      <c r="S31" s="14">
        <v>4113846718</v>
      </c>
      <c r="T31" s="12"/>
      <c r="U31" s="14">
        <f t="shared" si="2"/>
        <v>20042529500</v>
      </c>
      <c r="V31" s="12"/>
      <c r="W31" s="19">
        <f t="shared" si="3"/>
        <v>8.3701938644480354</v>
      </c>
    </row>
    <row r="32" spans="1:23" ht="21.75" customHeight="1" x14ac:dyDescent="0.2">
      <c r="A32" s="26" t="s">
        <v>61</v>
      </c>
      <c r="B32" s="26"/>
      <c r="D32" s="14">
        <v>0</v>
      </c>
      <c r="E32" s="12"/>
      <c r="F32" s="14">
        <v>1587575874</v>
      </c>
      <c r="G32" s="12"/>
      <c r="H32" s="14">
        <v>-1179327978</v>
      </c>
      <c r="I32" s="12"/>
      <c r="J32" s="14">
        <f t="shared" si="0"/>
        <v>408247896</v>
      </c>
      <c r="K32" s="12"/>
      <c r="L32" s="19">
        <f t="shared" si="1"/>
        <v>9.6202785716396566E-2</v>
      </c>
      <c r="M32" s="12"/>
      <c r="N32" s="14">
        <v>0</v>
      </c>
      <c r="O32" s="12"/>
      <c r="P32" s="24">
        <v>-228631506</v>
      </c>
      <c r="Q32" s="24"/>
      <c r="R32" s="12"/>
      <c r="S32" s="14">
        <v>-1613308278</v>
      </c>
      <c r="T32" s="12"/>
      <c r="U32" s="14">
        <f t="shared" si="2"/>
        <v>-1841939784</v>
      </c>
      <c r="V32" s="12"/>
      <c r="W32" s="19">
        <f t="shared" si="3"/>
        <v>-0.76923389728424929</v>
      </c>
    </row>
    <row r="33" spans="1:23" ht="21.75" customHeight="1" x14ac:dyDescent="0.2">
      <c r="A33" s="26" t="s">
        <v>68</v>
      </c>
      <c r="B33" s="26"/>
      <c r="D33" s="14">
        <v>0</v>
      </c>
      <c r="E33" s="12"/>
      <c r="F33" s="14">
        <v>0</v>
      </c>
      <c r="G33" s="12"/>
      <c r="H33" s="14">
        <f>'درآمد ناشی از فروش'!I32</f>
        <v>-11399818</v>
      </c>
      <c r="I33" s="12"/>
      <c r="J33" s="14">
        <f t="shared" si="0"/>
        <v>-11399818</v>
      </c>
      <c r="K33" s="12"/>
      <c r="L33" s="19">
        <f t="shared" si="1"/>
        <v>-2.6863439077219899E-3</v>
      </c>
      <c r="M33" s="12"/>
      <c r="N33" s="14">
        <v>1131432114</v>
      </c>
      <c r="O33" s="12"/>
      <c r="P33" s="24">
        <v>0</v>
      </c>
      <c r="Q33" s="24"/>
      <c r="R33" s="12"/>
      <c r="S33" s="14">
        <v>-3438132506</v>
      </c>
      <c r="T33" s="12"/>
      <c r="U33" s="14">
        <f t="shared" si="2"/>
        <v>-2306700392</v>
      </c>
      <c r="V33" s="12"/>
      <c r="W33" s="19">
        <f t="shared" si="3"/>
        <v>-0.96332798054448543</v>
      </c>
    </row>
    <row r="34" spans="1:23" ht="21.75" customHeight="1" x14ac:dyDescent="0.2">
      <c r="A34" s="26" t="s">
        <v>64</v>
      </c>
      <c r="B34" s="26"/>
      <c r="D34" s="14">
        <v>0</v>
      </c>
      <c r="E34" s="12"/>
      <c r="F34" s="14">
        <v>22729902856</v>
      </c>
      <c r="G34" s="12"/>
      <c r="H34" s="14">
        <v>-1147749690</v>
      </c>
      <c r="I34" s="12"/>
      <c r="J34" s="14">
        <f t="shared" si="0"/>
        <v>21582153166</v>
      </c>
      <c r="K34" s="12"/>
      <c r="L34" s="19">
        <f t="shared" si="1"/>
        <v>5.0857904637606453</v>
      </c>
      <c r="M34" s="12"/>
      <c r="N34" s="14">
        <v>0</v>
      </c>
      <c r="O34" s="12"/>
      <c r="P34" s="24">
        <v>16316336523</v>
      </c>
      <c r="Q34" s="24"/>
      <c r="R34" s="12"/>
      <c r="S34" s="14">
        <v>-1857410552</v>
      </c>
      <c r="T34" s="12"/>
      <c r="U34" s="14">
        <f t="shared" si="2"/>
        <v>14458925971</v>
      </c>
      <c r="V34" s="12"/>
      <c r="W34" s="19">
        <f t="shared" si="3"/>
        <v>6.0383602503352947</v>
      </c>
    </row>
    <row r="35" spans="1:23" ht="21.75" customHeight="1" x14ac:dyDescent="0.2">
      <c r="A35" s="26" t="s">
        <v>56</v>
      </c>
      <c r="B35" s="26"/>
      <c r="D35" s="14">
        <v>140785237</v>
      </c>
      <c r="E35" s="12"/>
      <c r="F35" s="14">
        <v>3138334806</v>
      </c>
      <c r="G35" s="12"/>
      <c r="H35" s="14">
        <v>-2228754874</v>
      </c>
      <c r="I35" s="12"/>
      <c r="J35" s="14">
        <f t="shared" si="0"/>
        <v>1050365169</v>
      </c>
      <c r="K35" s="12"/>
      <c r="L35" s="19">
        <f t="shared" si="1"/>
        <v>0.24751641408893793</v>
      </c>
      <c r="M35" s="12"/>
      <c r="N35" s="14">
        <v>140785237</v>
      </c>
      <c r="O35" s="12"/>
      <c r="P35" s="24">
        <v>-729599260</v>
      </c>
      <c r="Q35" s="24"/>
      <c r="R35" s="12"/>
      <c r="S35" s="14">
        <v>-2403439231</v>
      </c>
      <c r="T35" s="12"/>
      <c r="U35" s="14">
        <f t="shared" si="2"/>
        <v>-2992253254</v>
      </c>
      <c r="V35" s="12"/>
      <c r="W35" s="19">
        <f t="shared" si="3"/>
        <v>-1.2496296850906701</v>
      </c>
    </row>
    <row r="36" spans="1:23" ht="21.75" customHeight="1" x14ac:dyDescent="0.2">
      <c r="A36" s="26" t="s">
        <v>47</v>
      </c>
      <c r="B36" s="26"/>
      <c r="D36" s="14">
        <v>0</v>
      </c>
      <c r="E36" s="12"/>
      <c r="F36" s="14">
        <v>17005765382</v>
      </c>
      <c r="G36" s="12"/>
      <c r="H36" s="14">
        <v>-21389544</v>
      </c>
      <c r="I36" s="12"/>
      <c r="J36" s="14">
        <f t="shared" si="0"/>
        <v>16984375838</v>
      </c>
      <c r="K36" s="12"/>
      <c r="L36" s="19">
        <f t="shared" si="1"/>
        <v>4.0023335950514181</v>
      </c>
      <c r="M36" s="12"/>
      <c r="N36" s="14">
        <v>0</v>
      </c>
      <c r="O36" s="12"/>
      <c r="P36" s="24">
        <v>11570741710</v>
      </c>
      <c r="Q36" s="24"/>
      <c r="R36" s="12"/>
      <c r="S36" s="14">
        <v>-3608138458</v>
      </c>
      <c r="T36" s="12"/>
      <c r="U36" s="14">
        <f t="shared" si="2"/>
        <v>7962603252</v>
      </c>
      <c r="V36" s="12"/>
      <c r="W36" s="19">
        <f t="shared" si="3"/>
        <v>3.3253553592087446</v>
      </c>
    </row>
    <row r="37" spans="1:23" ht="21.75" customHeight="1" x14ac:dyDescent="0.2">
      <c r="A37" s="26" t="s">
        <v>19</v>
      </c>
      <c r="B37" s="26"/>
      <c r="D37" s="14">
        <v>10242984257</v>
      </c>
      <c r="E37" s="12"/>
      <c r="F37" s="14">
        <v>12457996126</v>
      </c>
      <c r="G37" s="12"/>
      <c r="H37" s="14">
        <v>-2282997593</v>
      </c>
      <c r="I37" s="12"/>
      <c r="J37" s="14">
        <f t="shared" si="0"/>
        <v>20417982790</v>
      </c>
      <c r="K37" s="12"/>
      <c r="L37" s="19">
        <f t="shared" si="1"/>
        <v>4.811456084289147</v>
      </c>
      <c r="M37" s="12"/>
      <c r="N37" s="14">
        <v>10242984257</v>
      </c>
      <c r="O37" s="12"/>
      <c r="P37" s="24">
        <v>4850962757</v>
      </c>
      <c r="Q37" s="24"/>
      <c r="R37" s="12"/>
      <c r="S37" s="14">
        <v>-4567187787</v>
      </c>
      <c r="T37" s="12"/>
      <c r="U37" s="14">
        <f t="shared" si="2"/>
        <v>10526759227</v>
      </c>
      <c r="V37" s="12"/>
      <c r="W37" s="19">
        <f t="shared" si="3"/>
        <v>4.3962023603037297</v>
      </c>
    </row>
    <row r="38" spans="1:23" ht="21.75" customHeight="1" x14ac:dyDescent="0.2">
      <c r="A38" s="26" t="s">
        <v>53</v>
      </c>
      <c r="B38" s="26"/>
      <c r="D38" s="14">
        <v>0</v>
      </c>
      <c r="E38" s="12"/>
      <c r="F38" s="14">
        <v>7785674710</v>
      </c>
      <c r="G38" s="12"/>
      <c r="H38" s="14">
        <v>-2664381644</v>
      </c>
      <c r="I38" s="12"/>
      <c r="J38" s="14">
        <f t="shared" si="0"/>
        <v>5121293066</v>
      </c>
      <c r="K38" s="12"/>
      <c r="L38" s="19">
        <f t="shared" si="1"/>
        <v>1.2068222867687861</v>
      </c>
      <c r="M38" s="12"/>
      <c r="N38" s="14">
        <v>0</v>
      </c>
      <c r="O38" s="12"/>
      <c r="P38" s="24">
        <v>2862863761</v>
      </c>
      <c r="Q38" s="24"/>
      <c r="R38" s="12"/>
      <c r="S38" s="14">
        <v>-5004089382</v>
      </c>
      <c r="T38" s="12"/>
      <c r="U38" s="14">
        <f t="shared" si="2"/>
        <v>-2141225621</v>
      </c>
      <c r="V38" s="12"/>
      <c r="W38" s="19">
        <f t="shared" si="3"/>
        <v>-0.89422213674641882</v>
      </c>
    </row>
    <row r="39" spans="1:23" ht="21.75" customHeight="1" x14ac:dyDescent="0.2">
      <c r="A39" s="26" t="s">
        <v>37</v>
      </c>
      <c r="B39" s="26"/>
      <c r="D39" s="14">
        <v>1006565988</v>
      </c>
      <c r="E39" s="12"/>
      <c r="F39" s="14">
        <v>-403322010</v>
      </c>
      <c r="G39" s="12"/>
      <c r="H39" s="14">
        <v>-9852262</v>
      </c>
      <c r="I39" s="12"/>
      <c r="J39" s="14">
        <f t="shared" si="0"/>
        <v>593391716</v>
      </c>
      <c r="K39" s="12"/>
      <c r="L39" s="19">
        <f t="shared" si="1"/>
        <v>0.13983155004486011</v>
      </c>
      <c r="M39" s="12"/>
      <c r="N39" s="14">
        <v>1006565988</v>
      </c>
      <c r="O39" s="12"/>
      <c r="P39" s="24">
        <v>342208033</v>
      </c>
      <c r="Q39" s="24"/>
      <c r="R39" s="12"/>
      <c r="S39" s="14">
        <v>-13534125</v>
      </c>
      <c r="T39" s="12"/>
      <c r="U39" s="14">
        <f t="shared" si="2"/>
        <v>1335239896</v>
      </c>
      <c r="V39" s="12"/>
      <c r="W39" s="19">
        <f t="shared" si="3"/>
        <v>0.55762506349637309</v>
      </c>
    </row>
    <row r="40" spans="1:23" ht="21.75" customHeight="1" x14ac:dyDescent="0.2">
      <c r="A40" s="26" t="s">
        <v>50</v>
      </c>
      <c r="B40" s="26"/>
      <c r="D40" s="14">
        <v>43149797571</v>
      </c>
      <c r="E40" s="12"/>
      <c r="F40" s="14">
        <v>-8125494105</v>
      </c>
      <c r="G40" s="12"/>
      <c r="H40" s="14">
        <v>3899317292</v>
      </c>
      <c r="I40" s="12"/>
      <c r="J40" s="14">
        <f t="shared" si="0"/>
        <v>38923620758</v>
      </c>
      <c r="K40" s="12"/>
      <c r="L40" s="19">
        <f t="shared" si="1"/>
        <v>9.1722720037929104</v>
      </c>
      <c r="M40" s="12"/>
      <c r="N40" s="14">
        <v>43149797571</v>
      </c>
      <c r="O40" s="12"/>
      <c r="P40" s="24">
        <v>-9542880139</v>
      </c>
      <c r="Q40" s="24"/>
      <c r="R40" s="12"/>
      <c r="S40" s="14">
        <v>5915827403</v>
      </c>
      <c r="T40" s="12"/>
      <c r="U40" s="14">
        <f t="shared" si="2"/>
        <v>39522744835</v>
      </c>
      <c r="V40" s="12"/>
      <c r="W40" s="19">
        <f t="shared" si="3"/>
        <v>16.50555317002588</v>
      </c>
    </row>
    <row r="41" spans="1:23" ht="21.75" customHeight="1" x14ac:dyDescent="0.2">
      <c r="A41" s="26" t="s">
        <v>72</v>
      </c>
      <c r="B41" s="26"/>
      <c r="D41" s="14">
        <v>492245448</v>
      </c>
      <c r="E41" s="12"/>
      <c r="F41" s="14">
        <v>716596280</v>
      </c>
      <c r="G41" s="12"/>
      <c r="H41" s="14">
        <v>1639329431</v>
      </c>
      <c r="I41" s="12"/>
      <c r="J41" s="14">
        <f t="shared" si="0"/>
        <v>2848171159</v>
      </c>
      <c r="K41" s="12"/>
      <c r="L41" s="19">
        <f t="shared" si="1"/>
        <v>0.67116573625378306</v>
      </c>
      <c r="M41" s="12"/>
      <c r="N41" s="14">
        <v>492245448</v>
      </c>
      <c r="O41" s="12"/>
      <c r="P41" s="24">
        <v>716596280</v>
      </c>
      <c r="Q41" s="24"/>
      <c r="R41" s="12"/>
      <c r="S41" s="14">
        <v>1639329431</v>
      </c>
      <c r="T41" s="12"/>
      <c r="U41" s="14">
        <f t="shared" si="2"/>
        <v>2848171159</v>
      </c>
      <c r="V41" s="12"/>
      <c r="W41" s="19">
        <f t="shared" si="3"/>
        <v>1.1894578855408269</v>
      </c>
    </row>
    <row r="42" spans="1:23" ht="21.75" customHeight="1" x14ac:dyDescent="0.2">
      <c r="A42" s="26" t="s">
        <v>42</v>
      </c>
      <c r="B42" s="26"/>
      <c r="D42" s="14">
        <v>0</v>
      </c>
      <c r="E42" s="12"/>
      <c r="F42" s="14">
        <v>33398031588</v>
      </c>
      <c r="G42" s="12"/>
      <c r="H42" s="14">
        <v>-23667598036</v>
      </c>
      <c r="I42" s="12"/>
      <c r="J42" s="14">
        <f t="shared" si="0"/>
        <v>9730433552</v>
      </c>
      <c r="K42" s="12"/>
      <c r="L42" s="19">
        <f t="shared" si="1"/>
        <v>2.2929568605313562</v>
      </c>
      <c r="M42" s="12"/>
      <c r="N42" s="14">
        <v>27935000000</v>
      </c>
      <c r="O42" s="12"/>
      <c r="P42" s="24">
        <v>-5566681908</v>
      </c>
      <c r="Q42" s="24"/>
      <c r="R42" s="12"/>
      <c r="S42" s="14">
        <v>-24292041704</v>
      </c>
      <c r="T42" s="12"/>
      <c r="U42" s="14">
        <f t="shared" si="2"/>
        <v>-1923723612</v>
      </c>
      <c r="V42" s="12"/>
      <c r="W42" s="19">
        <f t="shared" si="3"/>
        <v>-0.80338859294462861</v>
      </c>
    </row>
    <row r="43" spans="1:23" ht="21.75" customHeight="1" x14ac:dyDescent="0.2">
      <c r="A43" s="26" t="s">
        <v>32</v>
      </c>
      <c r="B43" s="26"/>
      <c r="D43" s="14">
        <v>0</v>
      </c>
      <c r="E43" s="12"/>
      <c r="F43" s="14">
        <v>0</v>
      </c>
      <c r="G43" s="12"/>
      <c r="H43" s="14">
        <f>'درآمد ناشی از فروش'!I42</f>
        <v>-48626642</v>
      </c>
      <c r="I43" s="12"/>
      <c r="J43" s="14">
        <f t="shared" si="0"/>
        <v>-48626642</v>
      </c>
      <c r="K43" s="12"/>
      <c r="L43" s="19">
        <f t="shared" si="1"/>
        <v>-1.1458769209269677E-2</v>
      </c>
      <c r="M43" s="12"/>
      <c r="N43" s="14">
        <v>0</v>
      </c>
      <c r="O43" s="12"/>
      <c r="P43" s="24">
        <v>0</v>
      </c>
      <c r="Q43" s="24"/>
      <c r="R43" s="12"/>
      <c r="S43" s="14">
        <v>50383342</v>
      </c>
      <c r="T43" s="12"/>
      <c r="U43" s="14">
        <f t="shared" si="2"/>
        <v>50383342</v>
      </c>
      <c r="V43" s="12"/>
      <c r="W43" s="19">
        <f t="shared" si="3"/>
        <v>2.1041173474575001E-2</v>
      </c>
    </row>
    <row r="44" spans="1:23" ht="21.75" customHeight="1" x14ac:dyDescent="0.2">
      <c r="A44" s="26" t="s">
        <v>38</v>
      </c>
      <c r="B44" s="26"/>
      <c r="D44" s="14">
        <v>0</v>
      </c>
      <c r="E44" s="12"/>
      <c r="F44" s="14">
        <v>0</v>
      </c>
      <c r="G44" s="12"/>
      <c r="H44" s="14">
        <f>'درآمد ناشی از فروش'!I43</f>
        <v>721263760</v>
      </c>
      <c r="I44" s="12"/>
      <c r="J44" s="14">
        <f t="shared" si="0"/>
        <v>721263760</v>
      </c>
      <c r="K44" s="12"/>
      <c r="L44" s="19">
        <f t="shared" si="1"/>
        <v>0.16996433693385768</v>
      </c>
      <c r="M44" s="12"/>
      <c r="N44" s="14">
        <v>25250414310</v>
      </c>
      <c r="O44" s="12"/>
      <c r="P44" s="24">
        <v>0</v>
      </c>
      <c r="Q44" s="24"/>
      <c r="R44" s="12"/>
      <c r="S44" s="14">
        <v>-42666900126</v>
      </c>
      <c r="T44" s="12"/>
      <c r="U44" s="14">
        <f t="shared" si="2"/>
        <v>-17416485816</v>
      </c>
      <c r="V44" s="12"/>
      <c r="W44" s="19">
        <f t="shared" si="3"/>
        <v>-7.2735012173652747</v>
      </c>
    </row>
    <row r="45" spans="1:23" ht="21.75" customHeight="1" x14ac:dyDescent="0.2">
      <c r="A45" s="26" t="s">
        <v>60</v>
      </c>
      <c r="B45" s="26"/>
      <c r="D45" s="14">
        <v>0</v>
      </c>
      <c r="E45" s="12"/>
      <c r="F45" s="14">
        <v>4654805486</v>
      </c>
      <c r="G45" s="12"/>
      <c r="H45" s="14">
        <v>717767727</v>
      </c>
      <c r="I45" s="12"/>
      <c r="J45" s="14">
        <f t="shared" si="0"/>
        <v>5372573213</v>
      </c>
      <c r="K45" s="12"/>
      <c r="L45" s="19">
        <f t="shared" si="1"/>
        <v>1.2660359419363454</v>
      </c>
      <c r="M45" s="12"/>
      <c r="N45" s="14">
        <v>0</v>
      </c>
      <c r="O45" s="12"/>
      <c r="P45" s="24">
        <v>5880800133</v>
      </c>
      <c r="Q45" s="24"/>
      <c r="R45" s="12"/>
      <c r="S45" s="14">
        <v>675359354</v>
      </c>
      <c r="T45" s="12"/>
      <c r="U45" s="14">
        <f t="shared" si="2"/>
        <v>6556159487</v>
      </c>
      <c r="V45" s="12"/>
      <c r="W45" s="19">
        <f t="shared" si="3"/>
        <v>2.7379940197882791</v>
      </c>
    </row>
    <row r="46" spans="1:23" ht="21.75" customHeight="1" x14ac:dyDescent="0.2">
      <c r="A46" s="26" t="s">
        <v>54</v>
      </c>
      <c r="B46" s="26"/>
      <c r="D46" s="14">
        <v>0</v>
      </c>
      <c r="E46" s="12"/>
      <c r="F46" s="14">
        <v>7987589391</v>
      </c>
      <c r="G46" s="12"/>
      <c r="H46" s="14">
        <v>-184259209</v>
      </c>
      <c r="I46" s="12"/>
      <c r="J46" s="14">
        <f t="shared" si="0"/>
        <v>7803330182</v>
      </c>
      <c r="K46" s="12"/>
      <c r="L46" s="19">
        <f t="shared" si="1"/>
        <v>1.838838873950341</v>
      </c>
      <c r="M46" s="12"/>
      <c r="N46" s="14">
        <v>0</v>
      </c>
      <c r="O46" s="12"/>
      <c r="P46" s="24">
        <v>3362274708</v>
      </c>
      <c r="Q46" s="24"/>
      <c r="R46" s="12"/>
      <c r="S46" s="14">
        <v>-1997051160</v>
      </c>
      <c r="T46" s="12"/>
      <c r="U46" s="14">
        <f t="shared" si="2"/>
        <v>1365223548</v>
      </c>
      <c r="V46" s="12"/>
      <c r="W46" s="19">
        <f t="shared" si="3"/>
        <v>0.57014688515586698</v>
      </c>
    </row>
    <row r="47" spans="1:23" ht="21.75" customHeight="1" x14ac:dyDescent="0.2">
      <c r="A47" s="26" t="s">
        <v>43</v>
      </c>
      <c r="B47" s="26"/>
      <c r="D47" s="14">
        <v>0</v>
      </c>
      <c r="E47" s="12"/>
      <c r="F47" s="14">
        <v>-8583635701</v>
      </c>
      <c r="G47" s="12"/>
      <c r="H47" s="14">
        <v>-3541629121</v>
      </c>
      <c r="I47" s="12"/>
      <c r="J47" s="14">
        <f t="shared" si="0"/>
        <v>-12125264822</v>
      </c>
      <c r="K47" s="12"/>
      <c r="L47" s="19">
        <f t="shared" si="1"/>
        <v>-2.8572939747016539</v>
      </c>
      <c r="M47" s="12"/>
      <c r="N47" s="14">
        <v>0</v>
      </c>
      <c r="O47" s="12"/>
      <c r="P47" s="24">
        <v>-5521947182</v>
      </c>
      <c r="Q47" s="24"/>
      <c r="R47" s="12"/>
      <c r="S47" s="14">
        <v>-3563659759</v>
      </c>
      <c r="T47" s="12"/>
      <c r="U47" s="14">
        <f t="shared" si="2"/>
        <v>-9085606941</v>
      </c>
      <c r="V47" s="12"/>
      <c r="W47" s="19">
        <f t="shared" si="3"/>
        <v>-3.7943459917244815</v>
      </c>
    </row>
    <row r="48" spans="1:23" ht="21.75" customHeight="1" x14ac:dyDescent="0.2">
      <c r="A48" s="26" t="s">
        <v>67</v>
      </c>
      <c r="B48" s="26"/>
      <c r="D48" s="14">
        <v>18108016039</v>
      </c>
      <c r="E48" s="12"/>
      <c r="F48" s="14">
        <v>-27933441176</v>
      </c>
      <c r="G48" s="12"/>
      <c r="H48" s="14">
        <f>-7598238209-7</f>
        <v>-7598238216</v>
      </c>
      <c r="I48" s="12"/>
      <c r="J48" s="14">
        <f t="shared" si="0"/>
        <v>-17423663353</v>
      </c>
      <c r="K48" s="12"/>
      <c r="L48" s="19">
        <f t="shared" si="1"/>
        <v>-4.1058508038049775</v>
      </c>
      <c r="M48" s="12"/>
      <c r="N48" s="14">
        <v>18108016039</v>
      </c>
      <c r="O48" s="12"/>
      <c r="P48" s="24">
        <v>-38161582960</v>
      </c>
      <c r="Q48" s="24"/>
      <c r="R48" s="12"/>
      <c r="S48" s="14">
        <v>-8885735017</v>
      </c>
      <c r="T48" s="12"/>
      <c r="U48" s="14">
        <f t="shared" si="2"/>
        <v>-28939301938</v>
      </c>
      <c r="V48" s="12"/>
      <c r="W48" s="19">
        <f t="shared" si="3"/>
        <v>-12.085678482990717</v>
      </c>
    </row>
    <row r="49" spans="1:23" ht="21.75" customHeight="1" x14ac:dyDescent="0.2">
      <c r="A49" s="26" t="s">
        <v>70</v>
      </c>
      <c r="B49" s="26"/>
      <c r="D49" s="14">
        <v>4438252058</v>
      </c>
      <c r="E49" s="12"/>
      <c r="F49" s="14">
        <v>1855408757</v>
      </c>
      <c r="G49" s="12"/>
      <c r="H49" s="14">
        <v>927437251</v>
      </c>
      <c r="I49" s="12"/>
      <c r="J49" s="14">
        <f t="shared" si="0"/>
        <v>7221098066</v>
      </c>
      <c r="K49" s="12"/>
      <c r="L49" s="19">
        <f t="shared" si="1"/>
        <v>1.701637060930459</v>
      </c>
      <c r="M49" s="12"/>
      <c r="N49" s="14">
        <v>4438252058</v>
      </c>
      <c r="O49" s="12"/>
      <c r="P49" s="24">
        <v>4572630006</v>
      </c>
      <c r="Q49" s="24"/>
      <c r="R49" s="12"/>
      <c r="S49" s="14">
        <v>2598895430</v>
      </c>
      <c r="T49" s="12"/>
      <c r="U49" s="14">
        <f t="shared" si="2"/>
        <v>11609777494</v>
      </c>
      <c r="V49" s="12"/>
      <c r="W49" s="19">
        <f t="shared" si="3"/>
        <v>4.8484942156570447</v>
      </c>
    </row>
    <row r="50" spans="1:23" ht="21.75" customHeight="1" x14ac:dyDescent="0.2">
      <c r="A50" s="26" t="s">
        <v>55</v>
      </c>
      <c r="B50" s="26"/>
      <c r="D50" s="14">
        <v>3850549451</v>
      </c>
      <c r="E50" s="12"/>
      <c r="F50" s="14">
        <v>-1977165450</v>
      </c>
      <c r="G50" s="12"/>
      <c r="H50" s="14">
        <v>0</v>
      </c>
      <c r="I50" s="12"/>
      <c r="J50" s="14">
        <f t="shared" si="0"/>
        <v>1873384001</v>
      </c>
      <c r="K50" s="12"/>
      <c r="L50" s="19">
        <f t="shared" si="1"/>
        <v>0.44145912662028425</v>
      </c>
      <c r="M50" s="12"/>
      <c r="N50" s="14">
        <v>3850549451</v>
      </c>
      <c r="O50" s="12"/>
      <c r="P50" s="24">
        <v>-1977165456</v>
      </c>
      <c r="Q50" s="24"/>
      <c r="R50" s="12"/>
      <c r="S50" s="14">
        <v>175330845</v>
      </c>
      <c r="T50" s="12"/>
      <c r="U50" s="14">
        <f t="shared" si="2"/>
        <v>2048714840</v>
      </c>
      <c r="V50" s="12"/>
      <c r="W50" s="19">
        <f t="shared" si="3"/>
        <v>0.85558763347568667</v>
      </c>
    </row>
    <row r="51" spans="1:23" ht="21.75" customHeight="1" x14ac:dyDescent="0.2">
      <c r="A51" s="26" t="s">
        <v>66</v>
      </c>
      <c r="B51" s="26"/>
      <c r="D51" s="14">
        <v>0</v>
      </c>
      <c r="E51" s="12"/>
      <c r="F51" s="14">
        <v>31478572861</v>
      </c>
      <c r="G51" s="12"/>
      <c r="H51" s="14">
        <v>0</v>
      </c>
      <c r="I51" s="12"/>
      <c r="J51" s="14">
        <f t="shared" si="0"/>
        <v>31478572861</v>
      </c>
      <c r="K51" s="12"/>
      <c r="L51" s="19">
        <f t="shared" si="1"/>
        <v>7.4178616210302746</v>
      </c>
      <c r="M51" s="12"/>
      <c r="N51" s="14">
        <v>0</v>
      </c>
      <c r="O51" s="12"/>
      <c r="P51" s="24">
        <v>29723347439</v>
      </c>
      <c r="Q51" s="24"/>
      <c r="R51" s="12"/>
      <c r="S51" s="14">
        <v>5540924155</v>
      </c>
      <c r="T51" s="12"/>
      <c r="U51" s="14">
        <f t="shared" si="2"/>
        <v>35264271594</v>
      </c>
      <c r="V51" s="12"/>
      <c r="W51" s="19">
        <f t="shared" si="3"/>
        <v>14.727122628425116</v>
      </c>
    </row>
    <row r="52" spans="1:23" ht="21.75" customHeight="1" x14ac:dyDescent="0.2">
      <c r="A52" s="26" t="s">
        <v>45</v>
      </c>
      <c r="B52" s="26"/>
      <c r="D52" s="14">
        <v>0</v>
      </c>
      <c r="E52" s="12"/>
      <c r="F52" s="14">
        <v>40706986903</v>
      </c>
      <c r="G52" s="12"/>
      <c r="H52" s="14">
        <v>0</v>
      </c>
      <c r="I52" s="12"/>
      <c r="J52" s="14">
        <f t="shared" si="0"/>
        <v>40706986903</v>
      </c>
      <c r="K52" s="12"/>
      <c r="L52" s="19">
        <f t="shared" si="1"/>
        <v>9.5925186058753642</v>
      </c>
      <c r="M52" s="12"/>
      <c r="N52" s="14">
        <v>0</v>
      </c>
      <c r="O52" s="12"/>
      <c r="P52" s="24">
        <v>42571429040</v>
      </c>
      <c r="Q52" s="24"/>
      <c r="R52" s="12"/>
      <c r="S52" s="14">
        <v>1876241248</v>
      </c>
      <c r="T52" s="12"/>
      <c r="U52" s="14">
        <f t="shared" si="2"/>
        <v>44447670288</v>
      </c>
      <c r="V52" s="12"/>
      <c r="W52" s="19">
        <f t="shared" si="3"/>
        <v>18.56230857156163</v>
      </c>
    </row>
    <row r="53" spans="1:23" ht="21.75" customHeight="1" x14ac:dyDescent="0.2">
      <c r="A53" s="26" t="s">
        <v>48</v>
      </c>
      <c r="B53" s="26"/>
      <c r="D53" s="14">
        <v>0</v>
      </c>
      <c r="E53" s="12"/>
      <c r="F53" s="14">
        <v>-1896647400</v>
      </c>
      <c r="G53" s="12"/>
      <c r="H53" s="14">
        <v>0</v>
      </c>
      <c r="I53" s="12"/>
      <c r="J53" s="14">
        <f t="shared" si="0"/>
        <v>-1896647400</v>
      </c>
      <c r="K53" s="12"/>
      <c r="L53" s="19">
        <f t="shared" si="1"/>
        <v>-0.44694109924270298</v>
      </c>
      <c r="M53" s="12"/>
      <c r="N53" s="14">
        <v>0</v>
      </c>
      <c r="O53" s="12"/>
      <c r="P53" s="24">
        <v>-1896647389</v>
      </c>
      <c r="Q53" s="24"/>
      <c r="R53" s="12"/>
      <c r="S53" s="14">
        <v>-71912916</v>
      </c>
      <c r="T53" s="12"/>
      <c r="U53" s="14">
        <f t="shared" si="2"/>
        <v>-1968560305</v>
      </c>
      <c r="V53" s="12"/>
      <c r="W53" s="19">
        <f t="shared" si="3"/>
        <v>-0.82211336581577443</v>
      </c>
    </row>
    <row r="54" spans="1:23" ht="21.75" customHeight="1" x14ac:dyDescent="0.2">
      <c r="A54" s="26" t="s">
        <v>41</v>
      </c>
      <c r="B54" s="26"/>
      <c r="D54" s="14">
        <v>0</v>
      </c>
      <c r="E54" s="12"/>
      <c r="F54" s="14">
        <v>228233880</v>
      </c>
      <c r="G54" s="12"/>
      <c r="H54" s="14">
        <v>0</v>
      </c>
      <c r="I54" s="12"/>
      <c r="J54" s="14">
        <f t="shared" si="0"/>
        <v>228233880</v>
      </c>
      <c r="K54" s="12"/>
      <c r="L54" s="19">
        <f t="shared" si="1"/>
        <v>5.3782849258975161E-2</v>
      </c>
      <c r="M54" s="12"/>
      <c r="N54" s="14">
        <v>0</v>
      </c>
      <c r="O54" s="12"/>
      <c r="P54" s="24">
        <v>434201044</v>
      </c>
      <c r="Q54" s="24"/>
      <c r="R54" s="12"/>
      <c r="S54" s="14">
        <v>84505217</v>
      </c>
      <c r="T54" s="12"/>
      <c r="U54" s="14">
        <f t="shared" si="2"/>
        <v>518706261</v>
      </c>
      <c r="V54" s="12"/>
      <c r="W54" s="19">
        <f t="shared" si="3"/>
        <v>0.21662295486570099</v>
      </c>
    </row>
    <row r="55" spans="1:23" ht="21.75" customHeight="1" x14ac:dyDescent="0.2">
      <c r="A55" s="26" t="s">
        <v>114</v>
      </c>
      <c r="B55" s="26"/>
      <c r="D55" s="14">
        <v>0</v>
      </c>
      <c r="E55" s="12"/>
      <c r="F55" s="14">
        <v>0</v>
      </c>
      <c r="G55" s="12"/>
      <c r="H55" s="14">
        <v>0</v>
      </c>
      <c r="I55" s="12"/>
      <c r="J55" s="14">
        <f t="shared" si="0"/>
        <v>0</v>
      </c>
      <c r="K55" s="12"/>
      <c r="L55" s="19">
        <f t="shared" si="1"/>
        <v>0</v>
      </c>
      <c r="M55" s="12"/>
      <c r="N55" s="14">
        <v>0</v>
      </c>
      <c r="O55" s="12"/>
      <c r="P55" s="24">
        <v>0</v>
      </c>
      <c r="Q55" s="24"/>
      <c r="R55" s="12"/>
      <c r="S55" s="14">
        <v>525366861</v>
      </c>
      <c r="T55" s="12"/>
      <c r="U55" s="14">
        <f t="shared" si="2"/>
        <v>525366861</v>
      </c>
      <c r="V55" s="12"/>
      <c r="W55" s="19">
        <f t="shared" si="3"/>
        <v>0.21940456550289836</v>
      </c>
    </row>
    <row r="56" spans="1:23" ht="21.75" customHeight="1" x14ac:dyDescent="0.2">
      <c r="A56" s="26" t="s">
        <v>115</v>
      </c>
      <c r="B56" s="26"/>
      <c r="D56" s="14">
        <v>0</v>
      </c>
      <c r="E56" s="12"/>
      <c r="F56" s="14">
        <v>0</v>
      </c>
      <c r="G56" s="12"/>
      <c r="H56" s="14">
        <v>0</v>
      </c>
      <c r="I56" s="12"/>
      <c r="J56" s="14">
        <f t="shared" si="0"/>
        <v>0</v>
      </c>
      <c r="K56" s="12"/>
      <c r="L56" s="19">
        <f t="shared" si="1"/>
        <v>0</v>
      </c>
      <c r="M56" s="12"/>
      <c r="N56" s="14">
        <v>0</v>
      </c>
      <c r="O56" s="12"/>
      <c r="P56" s="24">
        <v>0</v>
      </c>
      <c r="Q56" s="24"/>
      <c r="R56" s="12"/>
      <c r="S56" s="14">
        <v>-52073706</v>
      </c>
      <c r="T56" s="12"/>
      <c r="U56" s="14">
        <f t="shared" si="2"/>
        <v>-52073706</v>
      </c>
      <c r="V56" s="12"/>
      <c r="W56" s="19">
        <f t="shared" si="3"/>
        <v>-2.1747106045685041E-2</v>
      </c>
    </row>
    <row r="57" spans="1:23" ht="21.75" customHeight="1" x14ac:dyDescent="0.2">
      <c r="A57" s="26" t="s">
        <v>62</v>
      </c>
      <c r="B57" s="26"/>
      <c r="D57" s="14">
        <v>3738231552</v>
      </c>
      <c r="E57" s="12"/>
      <c r="F57" s="14">
        <v>9945470250</v>
      </c>
      <c r="G57" s="12"/>
      <c r="H57" s="14">
        <v>0</v>
      </c>
      <c r="I57" s="12"/>
      <c r="J57" s="14">
        <f t="shared" si="0"/>
        <v>13683701802</v>
      </c>
      <c r="K57" s="12"/>
      <c r="L57" s="19">
        <f t="shared" si="1"/>
        <v>3.2245364768882374</v>
      </c>
      <c r="M57" s="12"/>
      <c r="N57" s="14">
        <v>3738231552</v>
      </c>
      <c r="O57" s="12"/>
      <c r="P57" s="24">
        <v>8059260376</v>
      </c>
      <c r="Q57" s="24"/>
      <c r="R57" s="12"/>
      <c r="S57" s="14">
        <v>-140652157</v>
      </c>
      <c r="T57" s="12"/>
      <c r="U57" s="14">
        <f t="shared" si="2"/>
        <v>11656839771</v>
      </c>
      <c r="V57" s="12"/>
      <c r="W57" s="19">
        <f t="shared" si="3"/>
        <v>4.8681484405487856</v>
      </c>
    </row>
    <row r="58" spans="1:23" ht="21.75" customHeight="1" x14ac:dyDescent="0.2">
      <c r="A58" s="26" t="s">
        <v>116</v>
      </c>
      <c r="B58" s="26"/>
      <c r="D58" s="14">
        <v>0</v>
      </c>
      <c r="E58" s="12"/>
      <c r="F58" s="14">
        <v>0</v>
      </c>
      <c r="G58" s="12"/>
      <c r="H58" s="14">
        <v>0</v>
      </c>
      <c r="I58" s="12"/>
      <c r="J58" s="14">
        <f t="shared" si="0"/>
        <v>0</v>
      </c>
      <c r="K58" s="12"/>
      <c r="L58" s="19">
        <f t="shared" si="1"/>
        <v>0</v>
      </c>
      <c r="M58" s="12"/>
      <c r="N58" s="14">
        <v>0</v>
      </c>
      <c r="O58" s="12"/>
      <c r="P58" s="24">
        <v>0</v>
      </c>
      <c r="Q58" s="24"/>
      <c r="R58" s="12"/>
      <c r="S58" s="14">
        <v>1208682013</v>
      </c>
      <c r="T58" s="12"/>
      <c r="U58" s="14">
        <f t="shared" si="2"/>
        <v>1208682013</v>
      </c>
      <c r="V58" s="12"/>
      <c r="W58" s="19">
        <f t="shared" si="3"/>
        <v>0.50477175394858709</v>
      </c>
    </row>
    <row r="59" spans="1:23" ht="21.75" customHeight="1" x14ac:dyDescent="0.2">
      <c r="A59" s="26" t="s">
        <v>117</v>
      </c>
      <c r="B59" s="26"/>
      <c r="D59" s="14">
        <v>0</v>
      </c>
      <c r="E59" s="12"/>
      <c r="F59" s="14">
        <v>0</v>
      </c>
      <c r="G59" s="12"/>
      <c r="H59" s="14">
        <v>0</v>
      </c>
      <c r="I59" s="12"/>
      <c r="J59" s="14">
        <f t="shared" si="0"/>
        <v>0</v>
      </c>
      <c r="K59" s="12"/>
      <c r="L59" s="19">
        <f t="shared" si="1"/>
        <v>0</v>
      </c>
      <c r="M59" s="12"/>
      <c r="N59" s="14">
        <v>0</v>
      </c>
      <c r="O59" s="12"/>
      <c r="P59" s="24">
        <v>0</v>
      </c>
      <c r="Q59" s="24"/>
      <c r="R59" s="12"/>
      <c r="S59" s="14">
        <v>-9846946</v>
      </c>
      <c r="T59" s="12"/>
      <c r="U59" s="14">
        <f t="shared" si="2"/>
        <v>-9846946</v>
      </c>
      <c r="V59" s="12"/>
      <c r="W59" s="19">
        <f t="shared" si="3"/>
        <v>-4.1122976514891057E-3</v>
      </c>
    </row>
    <row r="60" spans="1:23" ht="21.75" customHeight="1" x14ac:dyDescent="0.2">
      <c r="A60" s="26" t="s">
        <v>20</v>
      </c>
      <c r="B60" s="26"/>
      <c r="D60" s="14">
        <v>0</v>
      </c>
      <c r="E60" s="12"/>
      <c r="F60" s="14">
        <v>192646890</v>
      </c>
      <c r="G60" s="12"/>
      <c r="H60" s="14">
        <v>0</v>
      </c>
      <c r="I60" s="12"/>
      <c r="J60" s="14">
        <f t="shared" si="0"/>
        <v>192646890</v>
      </c>
      <c r="K60" s="12"/>
      <c r="L60" s="19">
        <f t="shared" si="1"/>
        <v>4.5396847501695932E-2</v>
      </c>
      <c r="M60" s="12"/>
      <c r="N60" s="14">
        <v>3414718729</v>
      </c>
      <c r="O60" s="12"/>
      <c r="P60" s="24">
        <v>-1178545409</v>
      </c>
      <c r="Q60" s="24"/>
      <c r="R60" s="12"/>
      <c r="S60" s="14">
        <v>1619009624</v>
      </c>
      <c r="T60" s="12"/>
      <c r="U60" s="14">
        <f t="shared" si="2"/>
        <v>3855182944</v>
      </c>
      <c r="V60" s="12"/>
      <c r="W60" s="19">
        <f t="shared" si="3"/>
        <v>1.6100077898946592</v>
      </c>
    </row>
    <row r="61" spans="1:23" ht="21.75" customHeight="1" x14ac:dyDescent="0.2">
      <c r="A61" s="26" t="s">
        <v>31</v>
      </c>
      <c r="B61" s="26"/>
      <c r="D61" s="14">
        <v>2070877869</v>
      </c>
      <c r="E61" s="12"/>
      <c r="F61" s="14">
        <v>1950411449</v>
      </c>
      <c r="G61" s="12"/>
      <c r="H61" s="14">
        <v>0</v>
      </c>
      <c r="I61" s="12"/>
      <c r="J61" s="14">
        <f t="shared" si="0"/>
        <v>4021289318</v>
      </c>
      <c r="K61" s="12"/>
      <c r="L61" s="19">
        <f t="shared" si="1"/>
        <v>0.94760864257629507</v>
      </c>
      <c r="M61" s="12"/>
      <c r="N61" s="14">
        <v>2070877869</v>
      </c>
      <c r="O61" s="12"/>
      <c r="P61" s="24">
        <f>4086576391+628</f>
        <v>4086577019</v>
      </c>
      <c r="Q61" s="24"/>
      <c r="R61" s="12"/>
      <c r="S61" s="14">
        <f>926307119+635</f>
        <v>926307754</v>
      </c>
      <c r="T61" s="12"/>
      <c r="U61" s="14">
        <f t="shared" si="2"/>
        <v>7083762642</v>
      </c>
      <c r="V61" s="12"/>
      <c r="W61" s="19">
        <f t="shared" si="3"/>
        <v>2.9583325100394435</v>
      </c>
    </row>
    <row r="62" spans="1:23" ht="21.75" customHeight="1" x14ac:dyDescent="0.2">
      <c r="A62" s="26" t="s">
        <v>118</v>
      </c>
      <c r="B62" s="26"/>
      <c r="D62" s="14">
        <v>0</v>
      </c>
      <c r="E62" s="12"/>
      <c r="F62" s="14">
        <v>0</v>
      </c>
      <c r="G62" s="12"/>
      <c r="H62" s="14">
        <v>0</v>
      </c>
      <c r="I62" s="12"/>
      <c r="J62" s="14">
        <f t="shared" si="0"/>
        <v>0</v>
      </c>
      <c r="K62" s="12"/>
      <c r="L62" s="19">
        <f t="shared" si="1"/>
        <v>0</v>
      </c>
      <c r="M62" s="12"/>
      <c r="N62" s="14">
        <v>0</v>
      </c>
      <c r="O62" s="12"/>
      <c r="P62" s="24">
        <v>0</v>
      </c>
      <c r="Q62" s="24"/>
      <c r="R62" s="12"/>
      <c r="S62" s="14">
        <v>-489031645</v>
      </c>
      <c r="T62" s="12"/>
      <c r="U62" s="14">
        <f t="shared" si="2"/>
        <v>-489031645</v>
      </c>
      <c r="V62" s="12"/>
      <c r="W62" s="19">
        <f t="shared" si="3"/>
        <v>-0.20423019332464643</v>
      </c>
    </row>
    <row r="63" spans="1:23" ht="21.75" customHeight="1" x14ac:dyDescent="0.2">
      <c r="A63" s="26" t="s">
        <v>34</v>
      </c>
      <c r="B63" s="26"/>
      <c r="D63" s="14">
        <v>3297370236</v>
      </c>
      <c r="E63" s="12"/>
      <c r="F63" s="14">
        <v>-22091142</v>
      </c>
      <c r="G63" s="12"/>
      <c r="H63" s="14">
        <v>0</v>
      </c>
      <c r="I63" s="12"/>
      <c r="J63" s="14">
        <f t="shared" si="0"/>
        <v>3275279094</v>
      </c>
      <c r="K63" s="12"/>
      <c r="L63" s="19">
        <f t="shared" si="1"/>
        <v>0.77181285177150183</v>
      </c>
      <c r="M63" s="12"/>
      <c r="N63" s="14">
        <v>3297370236</v>
      </c>
      <c r="O63" s="12"/>
      <c r="P63" s="24">
        <v>2871848582</v>
      </c>
      <c r="Q63" s="24"/>
      <c r="R63" s="12"/>
      <c r="S63" s="14">
        <v>0</v>
      </c>
      <c r="T63" s="12"/>
      <c r="U63" s="14">
        <f t="shared" si="2"/>
        <v>6169218818</v>
      </c>
      <c r="V63" s="12"/>
      <c r="W63" s="19">
        <f t="shared" si="3"/>
        <v>2.5763992263980926</v>
      </c>
    </row>
    <row r="64" spans="1:23" ht="21.75" customHeight="1" x14ac:dyDescent="0.2">
      <c r="A64" s="26" t="s">
        <v>44</v>
      </c>
      <c r="B64" s="26"/>
      <c r="D64" s="14">
        <v>0</v>
      </c>
      <c r="E64" s="12"/>
      <c r="F64" s="14">
        <v>4517956246</v>
      </c>
      <c r="G64" s="12"/>
      <c r="H64" s="14">
        <v>0</v>
      </c>
      <c r="I64" s="12"/>
      <c r="J64" s="14">
        <f t="shared" si="0"/>
        <v>4517956246</v>
      </c>
      <c r="K64" s="12"/>
      <c r="L64" s="19">
        <f t="shared" si="1"/>
        <v>1.0646471932092787</v>
      </c>
      <c r="M64" s="12"/>
      <c r="N64" s="14">
        <v>0</v>
      </c>
      <c r="O64" s="12"/>
      <c r="P64" s="24">
        <f>5010010887</f>
        <v>5010010887</v>
      </c>
      <c r="Q64" s="24"/>
      <c r="R64" s="12"/>
      <c r="S64" s="14">
        <v>0</v>
      </c>
      <c r="T64" s="12"/>
      <c r="U64" s="14">
        <f t="shared" si="2"/>
        <v>5010010887</v>
      </c>
      <c r="V64" s="12"/>
      <c r="W64" s="19">
        <f t="shared" si="3"/>
        <v>2.0922889192796377</v>
      </c>
    </row>
    <row r="65" spans="1:27" ht="21.75" customHeight="1" x14ac:dyDescent="0.2">
      <c r="A65" s="26" t="s">
        <v>24</v>
      </c>
      <c r="B65" s="26"/>
      <c r="D65" s="14">
        <v>0</v>
      </c>
      <c r="E65" s="12"/>
      <c r="F65" s="14">
        <v>2365839000</v>
      </c>
      <c r="G65" s="12"/>
      <c r="H65" s="14">
        <v>0</v>
      </c>
      <c r="I65" s="12"/>
      <c r="J65" s="14">
        <f t="shared" si="0"/>
        <v>2365839000</v>
      </c>
      <c r="K65" s="12"/>
      <c r="L65" s="19">
        <f t="shared" si="1"/>
        <v>0.55750514475766932</v>
      </c>
      <c r="M65" s="12"/>
      <c r="N65" s="14">
        <v>0</v>
      </c>
      <c r="O65" s="12"/>
      <c r="P65" s="24">
        <v>-3976200000</v>
      </c>
      <c r="Q65" s="24"/>
      <c r="R65" s="12"/>
      <c r="S65" s="14">
        <v>0</v>
      </c>
      <c r="T65" s="12"/>
      <c r="U65" s="14">
        <f t="shared" si="2"/>
        <v>-3976200000</v>
      </c>
      <c r="V65" s="12"/>
      <c r="W65" s="19">
        <f t="shared" si="3"/>
        <v>-1.6605471302321533</v>
      </c>
    </row>
    <row r="66" spans="1:27" ht="21.75" customHeight="1" x14ac:dyDescent="0.2">
      <c r="A66" s="26" t="s">
        <v>65</v>
      </c>
      <c r="B66" s="26"/>
      <c r="D66" s="14">
        <v>0</v>
      </c>
      <c r="E66" s="12"/>
      <c r="F66" s="14">
        <v>-4314176382</v>
      </c>
      <c r="G66" s="12"/>
      <c r="H66" s="14">
        <v>0</v>
      </c>
      <c r="I66" s="12"/>
      <c r="J66" s="14">
        <f t="shared" si="0"/>
        <v>-4314176382</v>
      </c>
      <c r="K66" s="12"/>
      <c r="L66" s="19">
        <f t="shared" si="1"/>
        <v>-1.0166268830453078</v>
      </c>
      <c r="M66" s="12"/>
      <c r="N66" s="14">
        <v>0</v>
      </c>
      <c r="O66" s="12"/>
      <c r="P66" s="24">
        <v>-5845013164</v>
      </c>
      <c r="Q66" s="24"/>
      <c r="R66" s="12"/>
      <c r="S66" s="14">
        <v>0</v>
      </c>
      <c r="T66" s="12"/>
      <c r="U66" s="14">
        <f t="shared" si="2"/>
        <v>-5845013164</v>
      </c>
      <c r="V66" s="12"/>
      <c r="W66" s="19">
        <f t="shared" si="3"/>
        <v>-2.4410039323095813</v>
      </c>
    </row>
    <row r="67" spans="1:27" ht="21.75" customHeight="1" x14ac:dyDescent="0.2">
      <c r="A67" s="23" t="s">
        <v>71</v>
      </c>
      <c r="B67" s="23"/>
      <c r="D67" s="15">
        <v>0</v>
      </c>
      <c r="E67" s="12"/>
      <c r="F67" s="15">
        <v>0</v>
      </c>
      <c r="G67" s="12"/>
      <c r="H67" s="15">
        <v>0</v>
      </c>
      <c r="I67" s="12"/>
      <c r="J67" s="14">
        <f t="shared" si="0"/>
        <v>0</v>
      </c>
      <c r="K67" s="12"/>
      <c r="L67" s="19">
        <f t="shared" si="1"/>
        <v>0</v>
      </c>
      <c r="M67" s="12"/>
      <c r="N67" s="15">
        <v>0</v>
      </c>
      <c r="O67" s="12"/>
      <c r="P67" s="24">
        <v>0</v>
      </c>
      <c r="Q67" s="34"/>
      <c r="R67" s="12"/>
      <c r="S67" s="15">
        <v>0</v>
      </c>
      <c r="T67" s="12"/>
      <c r="U67" s="14">
        <f t="shared" ref="U67" si="4">N67+P67+S67</f>
        <v>0</v>
      </c>
      <c r="V67" s="12"/>
      <c r="W67" s="19">
        <f t="shared" si="3"/>
        <v>0</v>
      </c>
    </row>
    <row r="68" spans="1:27" ht="21.75" customHeight="1" x14ac:dyDescent="0.2">
      <c r="A68" s="25" t="s">
        <v>73</v>
      </c>
      <c r="B68" s="25"/>
      <c r="D68" s="16">
        <v>263778444525</v>
      </c>
      <c r="E68" s="12"/>
      <c r="F68" s="16">
        <v>217381077897</v>
      </c>
      <c r="G68" s="12"/>
      <c r="H68" s="16">
        <f>SUM(H9:H67)</f>
        <v>-57751766970</v>
      </c>
      <c r="I68" s="12"/>
      <c r="J68" s="16">
        <f>SUM(J9:J67)</f>
        <v>423407755452</v>
      </c>
      <c r="K68" s="12"/>
      <c r="L68" s="17">
        <f>SUM(L9:L67)</f>
        <v>99.775175738833937</v>
      </c>
      <c r="M68" s="12"/>
      <c r="N68" s="16">
        <v>360259864491</v>
      </c>
      <c r="O68" s="12"/>
      <c r="P68" s="12"/>
      <c r="Q68" s="16">
        <f>SUM(P9:Q67)</f>
        <v>8782643223</v>
      </c>
      <c r="R68" s="12"/>
      <c r="S68" s="16">
        <f>SUM(S9:S67)</f>
        <v>-132682882744</v>
      </c>
      <c r="T68" s="12"/>
      <c r="U68" s="16">
        <f>SUM(U9:U67)</f>
        <v>236359624970</v>
      </c>
      <c r="V68" s="12"/>
      <c r="W68" s="17">
        <f>SUM(W9:W67)</f>
        <v>98.708892144932705</v>
      </c>
    </row>
    <row r="70" spans="1:27" ht="18.75" x14ac:dyDescent="0.2">
      <c r="D70" s="14"/>
      <c r="E70" s="14"/>
      <c r="F70" s="14"/>
      <c r="G70" s="14"/>
      <c r="H70" s="14"/>
      <c r="I70" s="14"/>
      <c r="J70" s="37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 x14ac:dyDescent="0.2">
      <c r="S71" s="18"/>
    </row>
    <row r="72" spans="1:27" ht="18.75" x14ac:dyDescent="0.2">
      <c r="S72" s="14"/>
    </row>
    <row r="73" spans="1:27" x14ac:dyDescent="0.2">
      <c r="Q73" s="18"/>
    </row>
    <row r="74" spans="1:27" x14ac:dyDescent="0.2">
      <c r="H74" s="18"/>
    </row>
    <row r="75" spans="1:27" x14ac:dyDescent="0.2">
      <c r="H75" s="18"/>
    </row>
  </sheetData>
  <mergeCells count="12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workbookViewId="0">
      <selection activeCell="D20" sqref="D20"/>
    </sheetView>
  </sheetViews>
  <sheetFormatPr defaultRowHeight="12.75" x14ac:dyDescent="0.2"/>
  <cols>
    <col min="1" max="1" width="5.140625" customWidth="1"/>
    <col min="2" max="2" width="51.140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1.75" customHeight="1" x14ac:dyDescent="0.2">
      <c r="A2" s="31" t="s">
        <v>89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ht="14.45" customHeight="1" x14ac:dyDescent="0.2"/>
    <row r="5" spans="1:10" ht="14.45" customHeight="1" x14ac:dyDescent="0.2">
      <c r="A5" s="1" t="s">
        <v>119</v>
      </c>
      <c r="B5" s="32" t="s">
        <v>120</v>
      </c>
      <c r="C5" s="32"/>
      <c r="D5" s="32"/>
      <c r="E5" s="32"/>
      <c r="F5" s="32"/>
      <c r="G5" s="32"/>
      <c r="H5" s="32"/>
      <c r="I5" s="32"/>
      <c r="J5" s="32"/>
    </row>
    <row r="6" spans="1:10" ht="14.45" customHeight="1" x14ac:dyDescent="0.2">
      <c r="D6" s="28" t="s">
        <v>108</v>
      </c>
      <c r="E6" s="28"/>
      <c r="F6" s="28"/>
      <c r="H6" s="28" t="s">
        <v>109</v>
      </c>
      <c r="I6" s="28"/>
      <c r="J6" s="28"/>
    </row>
    <row r="7" spans="1:10" ht="36.4" customHeight="1" x14ac:dyDescent="0.2">
      <c r="A7" s="28" t="s">
        <v>121</v>
      </c>
      <c r="B7" s="28"/>
      <c r="D7" s="9" t="s">
        <v>122</v>
      </c>
      <c r="E7" s="3"/>
      <c r="F7" s="9" t="s">
        <v>123</v>
      </c>
      <c r="H7" s="9" t="s">
        <v>122</v>
      </c>
      <c r="I7" s="3"/>
      <c r="J7" s="9" t="s">
        <v>123</v>
      </c>
    </row>
    <row r="8" spans="1:10" ht="21.75" customHeight="1" x14ac:dyDescent="0.2">
      <c r="A8" s="29" t="s">
        <v>81</v>
      </c>
      <c r="B8" s="29"/>
      <c r="D8" s="11">
        <v>0</v>
      </c>
      <c r="E8" s="12"/>
      <c r="F8" s="13">
        <f>D8/$D$12*100</f>
        <v>0</v>
      </c>
      <c r="G8" s="12"/>
      <c r="H8" s="11">
        <v>741150</v>
      </c>
      <c r="I8" s="12"/>
      <c r="J8" s="13">
        <f>H8/$H$12*100</f>
        <v>4.0617275168598823</v>
      </c>
    </row>
    <row r="9" spans="1:10" ht="21.75" customHeight="1" x14ac:dyDescent="0.2">
      <c r="A9" s="26" t="s">
        <v>82</v>
      </c>
      <c r="B9" s="26"/>
      <c r="D9" s="14">
        <v>744</v>
      </c>
      <c r="E9" s="12"/>
      <c r="F9" s="19">
        <f t="shared" ref="F9:F11" si="0">D9/$D$12*100</f>
        <v>0.80041311644719859</v>
      </c>
      <c r="G9" s="12"/>
      <c r="H9" s="14">
        <v>1786</v>
      </c>
      <c r="I9" s="12"/>
      <c r="J9" s="19">
        <f t="shared" ref="J9:J11" si="1">H9/$H$12*100</f>
        <v>9.7878234434483555E-3</v>
      </c>
    </row>
    <row r="10" spans="1:10" ht="21.75" customHeight="1" x14ac:dyDescent="0.2">
      <c r="A10" s="26" t="s">
        <v>83</v>
      </c>
      <c r="B10" s="26"/>
      <c r="D10" s="14">
        <v>92208</v>
      </c>
      <c r="E10" s="12"/>
      <c r="F10" s="19">
        <f t="shared" si="0"/>
        <v>99.199586883552797</v>
      </c>
      <c r="G10" s="12"/>
      <c r="H10" s="14">
        <v>183592</v>
      </c>
      <c r="I10" s="12"/>
      <c r="J10" s="19">
        <f t="shared" si="1"/>
        <v>1.0061400233088302</v>
      </c>
    </row>
    <row r="11" spans="1:10" ht="21.75" customHeight="1" x14ac:dyDescent="0.2">
      <c r="A11" s="23" t="s">
        <v>88</v>
      </c>
      <c r="B11" s="23"/>
      <c r="D11" s="15">
        <v>0</v>
      </c>
      <c r="E11" s="12"/>
      <c r="F11" s="19">
        <f t="shared" si="0"/>
        <v>0</v>
      </c>
      <c r="G11" s="12"/>
      <c r="H11" s="15">
        <v>17320634</v>
      </c>
      <c r="I11" s="12"/>
      <c r="J11" s="19">
        <f t="shared" si="1"/>
        <v>94.922344636387834</v>
      </c>
    </row>
    <row r="12" spans="1:10" ht="21.75" customHeight="1" x14ac:dyDescent="0.2">
      <c r="A12" s="25" t="s">
        <v>73</v>
      </c>
      <c r="B12" s="25"/>
      <c r="D12" s="16">
        <v>92952</v>
      </c>
      <c r="E12" s="12"/>
      <c r="F12" s="16">
        <f>SUM(F8:F11)</f>
        <v>100</v>
      </c>
      <c r="G12" s="12"/>
      <c r="H12" s="16">
        <v>18247162</v>
      </c>
      <c r="I12" s="12"/>
      <c r="J12" s="16">
        <f>SUM(J8:J11)</f>
        <v>100</v>
      </c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22" sqref="F2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1" t="s">
        <v>0</v>
      </c>
      <c r="B1" s="31"/>
      <c r="C1" s="31"/>
      <c r="D1" s="31"/>
      <c r="E1" s="31"/>
      <c r="F1" s="31"/>
    </row>
    <row r="2" spans="1:6" ht="21.75" customHeight="1" x14ac:dyDescent="0.2">
      <c r="A2" s="31" t="s">
        <v>89</v>
      </c>
      <c r="B2" s="31"/>
      <c r="C2" s="31"/>
      <c r="D2" s="31"/>
      <c r="E2" s="31"/>
      <c r="F2" s="31"/>
    </row>
    <row r="3" spans="1:6" ht="21.75" customHeight="1" x14ac:dyDescent="0.2">
      <c r="A3" s="31" t="s">
        <v>2</v>
      </c>
      <c r="B3" s="31"/>
      <c r="C3" s="31"/>
      <c r="D3" s="31"/>
      <c r="E3" s="31"/>
      <c r="F3" s="31"/>
    </row>
    <row r="4" spans="1:6" ht="14.45" customHeight="1" x14ac:dyDescent="0.2"/>
    <row r="5" spans="1:6" ht="29.1" customHeight="1" x14ac:dyDescent="0.2">
      <c r="A5" s="1" t="s">
        <v>124</v>
      </c>
      <c r="B5" s="32" t="s">
        <v>104</v>
      </c>
      <c r="C5" s="32"/>
      <c r="D5" s="32"/>
      <c r="E5" s="32"/>
      <c r="F5" s="32"/>
    </row>
    <row r="6" spans="1:6" ht="14.45" customHeight="1" x14ac:dyDescent="0.2">
      <c r="D6" s="2" t="s">
        <v>108</v>
      </c>
      <c r="F6" s="2" t="s">
        <v>9</v>
      </c>
    </row>
    <row r="7" spans="1:6" ht="14.45" customHeight="1" x14ac:dyDescent="0.2">
      <c r="A7" s="28" t="s">
        <v>104</v>
      </c>
      <c r="B7" s="28"/>
      <c r="D7" s="4" t="s">
        <v>78</v>
      </c>
      <c r="F7" s="4" t="s">
        <v>78</v>
      </c>
    </row>
    <row r="8" spans="1:6" ht="21.75" customHeight="1" x14ac:dyDescent="0.2">
      <c r="A8" s="29" t="s">
        <v>104</v>
      </c>
      <c r="B8" s="29"/>
      <c r="D8" s="11">
        <v>476507128</v>
      </c>
      <c r="E8" s="12"/>
      <c r="F8" s="11">
        <v>2241576744</v>
      </c>
    </row>
    <row r="9" spans="1:6" ht="21.75" customHeight="1" x14ac:dyDescent="0.2">
      <c r="A9" s="26" t="s">
        <v>125</v>
      </c>
      <c r="B9" s="26"/>
      <c r="D9" s="14">
        <v>0</v>
      </c>
      <c r="E9" s="12"/>
      <c r="F9" s="14">
        <v>815</v>
      </c>
    </row>
    <row r="10" spans="1:6" ht="21.75" customHeight="1" x14ac:dyDescent="0.2">
      <c r="A10" s="23" t="s">
        <v>126</v>
      </c>
      <c r="B10" s="23"/>
      <c r="D10" s="15">
        <v>477468255</v>
      </c>
      <c r="E10" s="12"/>
      <c r="F10" s="15">
        <v>831748508</v>
      </c>
    </row>
    <row r="11" spans="1:6" ht="21.75" customHeight="1" x14ac:dyDescent="0.2">
      <c r="A11" s="25" t="s">
        <v>73</v>
      </c>
      <c r="B11" s="25"/>
      <c r="D11" s="16">
        <v>953975383</v>
      </c>
      <c r="E11" s="12"/>
      <c r="F11" s="16">
        <v>3073326067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39"/>
  <sheetViews>
    <sheetView rightToLeft="1" topLeftCell="A25" workbookViewId="0">
      <selection activeCell="Q37" sqref="Q37:Q43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6" bestFit="1" customWidth="1"/>
    <col min="10" max="10" width="1.28515625" customWidth="1"/>
    <col min="11" max="11" width="15" bestFit="1" customWidth="1"/>
    <col min="12" max="12" width="1.28515625" customWidth="1"/>
    <col min="13" max="13" width="15.5703125" customWidth="1"/>
    <col min="14" max="14" width="1.28515625" customWidth="1"/>
    <col min="15" max="15" width="16" bestFit="1" customWidth="1"/>
    <col min="16" max="16" width="1.28515625" customWidth="1"/>
    <col min="17" max="17" width="15" bestFit="1" customWidth="1"/>
    <col min="18" max="18" width="1.28515625" customWidth="1"/>
    <col min="19" max="19" width="15.5703125" customWidth="1"/>
    <col min="20" max="20" width="0.28515625" customWidth="1"/>
  </cols>
  <sheetData>
    <row r="1" spans="1:21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21" ht="21.75" customHeight="1" x14ac:dyDescent="0.2">
      <c r="A2" s="31" t="s">
        <v>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21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1:21" ht="14.45" customHeight="1" x14ac:dyDescent="0.2"/>
    <row r="5" spans="1:21" ht="18" customHeight="1" x14ac:dyDescent="0.2">
      <c r="A5" s="32" t="s">
        <v>111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21" ht="22.5" customHeight="1" x14ac:dyDescent="0.2">
      <c r="A6" s="28" t="s">
        <v>74</v>
      </c>
      <c r="C6" s="28" t="s">
        <v>127</v>
      </c>
      <c r="D6" s="28"/>
      <c r="E6" s="28"/>
      <c r="F6" s="28"/>
      <c r="G6" s="28"/>
      <c r="I6" s="28" t="s">
        <v>108</v>
      </c>
      <c r="J6" s="28"/>
      <c r="K6" s="28"/>
      <c r="L6" s="28"/>
      <c r="M6" s="28"/>
      <c r="O6" s="28" t="s">
        <v>109</v>
      </c>
      <c r="P6" s="28"/>
      <c r="Q6" s="28"/>
      <c r="R6" s="28"/>
      <c r="S6" s="28"/>
    </row>
    <row r="7" spans="1:21" ht="42" x14ac:dyDescent="0.2">
      <c r="A7" s="28"/>
      <c r="C7" s="9" t="s">
        <v>128</v>
      </c>
      <c r="D7" s="3"/>
      <c r="E7" s="9" t="s">
        <v>129</v>
      </c>
      <c r="F7" s="3"/>
      <c r="G7" s="9" t="s">
        <v>130</v>
      </c>
      <c r="I7" s="9" t="s">
        <v>131</v>
      </c>
      <c r="J7" s="3"/>
      <c r="K7" s="9" t="s">
        <v>132</v>
      </c>
      <c r="L7" s="3"/>
      <c r="M7" s="9" t="s">
        <v>133</v>
      </c>
      <c r="O7" s="9" t="s">
        <v>131</v>
      </c>
      <c r="P7" s="3"/>
      <c r="Q7" s="9" t="s">
        <v>132</v>
      </c>
      <c r="R7" s="3"/>
      <c r="S7" s="9" t="s">
        <v>133</v>
      </c>
    </row>
    <row r="8" spans="1:21" ht="21.75" customHeight="1" x14ac:dyDescent="0.2">
      <c r="A8" s="5" t="s">
        <v>67</v>
      </c>
      <c r="C8" s="20" t="s">
        <v>134</v>
      </c>
      <c r="D8" s="12"/>
      <c r="E8" s="11">
        <v>12000064</v>
      </c>
      <c r="F8" s="12"/>
      <c r="G8" s="11">
        <v>1540</v>
      </c>
      <c r="H8" s="12"/>
      <c r="I8" s="11">
        <v>18480098560</v>
      </c>
      <c r="J8" s="12"/>
      <c r="K8" s="11">
        <v>372082521</v>
      </c>
      <c r="L8" s="12"/>
      <c r="M8" s="11">
        <v>18108016039</v>
      </c>
      <c r="N8" s="12"/>
      <c r="O8" s="11">
        <v>18480098560</v>
      </c>
      <c r="P8" s="12"/>
      <c r="Q8" s="11">
        <v>372082521</v>
      </c>
      <c r="R8" s="12"/>
      <c r="S8" s="11">
        <v>18108016039</v>
      </c>
      <c r="T8" s="12"/>
      <c r="U8" s="12"/>
    </row>
    <row r="9" spans="1:21" ht="21.75" customHeight="1" x14ac:dyDescent="0.2">
      <c r="A9" s="6" t="s">
        <v>49</v>
      </c>
      <c r="C9" s="21" t="s">
        <v>135</v>
      </c>
      <c r="D9" s="12"/>
      <c r="E9" s="14">
        <v>5000000</v>
      </c>
      <c r="F9" s="12"/>
      <c r="G9" s="14">
        <v>300</v>
      </c>
      <c r="H9" s="12"/>
      <c r="I9" s="14">
        <v>0</v>
      </c>
      <c r="J9" s="12"/>
      <c r="K9" s="14">
        <v>0</v>
      </c>
      <c r="L9" s="12"/>
      <c r="M9" s="14">
        <v>0</v>
      </c>
      <c r="N9" s="12"/>
      <c r="O9" s="14">
        <v>1500000000</v>
      </c>
      <c r="P9" s="12"/>
      <c r="Q9" s="14">
        <v>77922078</v>
      </c>
      <c r="R9" s="12"/>
      <c r="S9" s="14">
        <v>1422077922</v>
      </c>
      <c r="T9" s="12"/>
      <c r="U9" s="12"/>
    </row>
    <row r="10" spans="1:21" ht="21.75" customHeight="1" x14ac:dyDescent="0.2">
      <c r="A10" s="6" t="s">
        <v>35</v>
      </c>
      <c r="C10" s="21" t="s">
        <v>136</v>
      </c>
      <c r="D10" s="12"/>
      <c r="E10" s="14">
        <v>5690000</v>
      </c>
      <c r="F10" s="12"/>
      <c r="G10" s="14">
        <v>630</v>
      </c>
      <c r="H10" s="12"/>
      <c r="I10" s="14">
        <v>3584700000</v>
      </c>
      <c r="J10" s="12"/>
      <c r="K10" s="14">
        <v>0</v>
      </c>
      <c r="L10" s="12"/>
      <c r="M10" s="14">
        <v>3584700000</v>
      </c>
      <c r="N10" s="12"/>
      <c r="O10" s="14">
        <v>3584700000</v>
      </c>
      <c r="P10" s="12"/>
      <c r="Q10" s="14">
        <v>0</v>
      </c>
      <c r="R10" s="12"/>
      <c r="S10" s="14">
        <v>3584700000</v>
      </c>
      <c r="T10" s="12"/>
      <c r="U10" s="12"/>
    </row>
    <row r="11" spans="1:21" ht="21.75" customHeight="1" x14ac:dyDescent="0.2">
      <c r="A11" s="6" t="s">
        <v>37</v>
      </c>
      <c r="C11" s="21" t="s">
        <v>137</v>
      </c>
      <c r="D11" s="12"/>
      <c r="E11" s="14">
        <v>3000000</v>
      </c>
      <c r="F11" s="12"/>
      <c r="G11" s="14">
        <v>350</v>
      </c>
      <c r="H11" s="12"/>
      <c r="I11" s="14">
        <v>1050000000</v>
      </c>
      <c r="J11" s="12"/>
      <c r="K11" s="14">
        <v>43434012</v>
      </c>
      <c r="L11" s="12"/>
      <c r="M11" s="14">
        <v>1006565988</v>
      </c>
      <c r="N11" s="12"/>
      <c r="O11" s="14">
        <v>1050000000</v>
      </c>
      <c r="P11" s="12"/>
      <c r="Q11" s="14">
        <v>43434012</v>
      </c>
      <c r="R11" s="12"/>
      <c r="S11" s="14">
        <v>1006565988</v>
      </c>
      <c r="T11" s="12"/>
      <c r="U11" s="12"/>
    </row>
    <row r="12" spans="1:21" ht="21.75" customHeight="1" x14ac:dyDescent="0.2">
      <c r="A12" s="6" t="s">
        <v>19</v>
      </c>
      <c r="C12" s="21" t="s">
        <v>137</v>
      </c>
      <c r="D12" s="12"/>
      <c r="E12" s="14">
        <v>125000000</v>
      </c>
      <c r="F12" s="12"/>
      <c r="G12" s="14">
        <v>82</v>
      </c>
      <c r="H12" s="12"/>
      <c r="I12" s="14">
        <v>10250000000</v>
      </c>
      <c r="J12" s="12"/>
      <c r="K12" s="14">
        <v>7015743</v>
      </c>
      <c r="L12" s="12"/>
      <c r="M12" s="14">
        <v>10242984257</v>
      </c>
      <c r="N12" s="12"/>
      <c r="O12" s="14">
        <v>10250000000</v>
      </c>
      <c r="P12" s="12"/>
      <c r="Q12" s="14">
        <v>7015743</v>
      </c>
      <c r="R12" s="12"/>
      <c r="S12" s="14">
        <v>10242984257</v>
      </c>
      <c r="T12" s="12"/>
      <c r="U12" s="12"/>
    </row>
    <row r="13" spans="1:21" ht="21.75" customHeight="1" x14ac:dyDescent="0.2">
      <c r="A13" s="6" t="s">
        <v>50</v>
      </c>
      <c r="C13" s="21" t="s">
        <v>138</v>
      </c>
      <c r="D13" s="12"/>
      <c r="E13" s="14">
        <v>15000000</v>
      </c>
      <c r="F13" s="12"/>
      <c r="G13" s="14">
        <v>2920</v>
      </c>
      <c r="H13" s="12"/>
      <c r="I13" s="14">
        <v>43800000000</v>
      </c>
      <c r="J13" s="12"/>
      <c r="K13" s="14">
        <v>650202429</v>
      </c>
      <c r="L13" s="12"/>
      <c r="M13" s="14">
        <v>43149797571</v>
      </c>
      <c r="N13" s="12"/>
      <c r="O13" s="14">
        <v>43800000000</v>
      </c>
      <c r="P13" s="12"/>
      <c r="Q13" s="14">
        <v>650202429</v>
      </c>
      <c r="R13" s="12"/>
      <c r="S13" s="14">
        <v>43149797571</v>
      </c>
      <c r="T13" s="12"/>
      <c r="U13" s="12"/>
    </row>
    <row r="14" spans="1:21" ht="21.75" customHeight="1" x14ac:dyDescent="0.2">
      <c r="A14" s="6" t="s">
        <v>62</v>
      </c>
      <c r="C14" s="21" t="s">
        <v>138</v>
      </c>
      <c r="D14" s="12"/>
      <c r="E14" s="14">
        <v>57500000</v>
      </c>
      <c r="F14" s="12"/>
      <c r="G14" s="14">
        <v>70</v>
      </c>
      <c r="H14" s="12"/>
      <c r="I14" s="14">
        <v>4025000000</v>
      </c>
      <c r="J14" s="12"/>
      <c r="K14" s="14">
        <v>286768448</v>
      </c>
      <c r="L14" s="12"/>
      <c r="M14" s="14">
        <v>3738231552</v>
      </c>
      <c r="N14" s="12"/>
      <c r="O14" s="14">
        <v>4025000000</v>
      </c>
      <c r="P14" s="12"/>
      <c r="Q14" s="14">
        <v>286768448</v>
      </c>
      <c r="R14" s="12"/>
      <c r="S14" s="14">
        <v>3738231552</v>
      </c>
      <c r="T14" s="12"/>
      <c r="U14" s="12"/>
    </row>
    <row r="15" spans="1:21" ht="21.75" customHeight="1" x14ac:dyDescent="0.2">
      <c r="A15" s="6" t="s">
        <v>46</v>
      </c>
      <c r="C15" s="21" t="s">
        <v>139</v>
      </c>
      <c r="D15" s="12"/>
      <c r="E15" s="14">
        <v>12000000</v>
      </c>
      <c r="F15" s="12"/>
      <c r="G15" s="14">
        <v>6500</v>
      </c>
      <c r="H15" s="12"/>
      <c r="I15" s="14">
        <v>78000000000</v>
      </c>
      <c r="J15" s="12"/>
      <c r="K15" s="14">
        <v>11011764706</v>
      </c>
      <c r="L15" s="12"/>
      <c r="M15" s="14">
        <v>66988235294</v>
      </c>
      <c r="N15" s="12"/>
      <c r="O15" s="14">
        <v>78000000000</v>
      </c>
      <c r="P15" s="12"/>
      <c r="Q15" s="14">
        <v>11011764706</v>
      </c>
      <c r="R15" s="12"/>
      <c r="S15" s="14">
        <v>66988235294</v>
      </c>
      <c r="T15" s="12"/>
      <c r="U15" s="12"/>
    </row>
    <row r="16" spans="1:21" ht="21.75" customHeight="1" x14ac:dyDescent="0.2">
      <c r="A16" s="6" t="s">
        <v>68</v>
      </c>
      <c r="C16" s="21" t="s">
        <v>140</v>
      </c>
      <c r="D16" s="12"/>
      <c r="E16" s="14">
        <v>1250000</v>
      </c>
      <c r="F16" s="12"/>
      <c r="G16" s="14">
        <v>1000</v>
      </c>
      <c r="H16" s="12"/>
      <c r="I16" s="14">
        <v>0</v>
      </c>
      <c r="J16" s="12"/>
      <c r="K16" s="14">
        <v>0</v>
      </c>
      <c r="L16" s="12"/>
      <c r="M16" s="14">
        <v>0</v>
      </c>
      <c r="N16" s="12"/>
      <c r="O16" s="14">
        <v>1250000000</v>
      </c>
      <c r="P16" s="12"/>
      <c r="Q16" s="14">
        <v>118567886</v>
      </c>
      <c r="R16" s="12"/>
      <c r="S16" s="14">
        <v>1131432114</v>
      </c>
      <c r="T16" s="12"/>
      <c r="U16" s="12"/>
    </row>
    <row r="17" spans="1:21" ht="21.75" customHeight="1" x14ac:dyDescent="0.2">
      <c r="A17" s="6" t="s">
        <v>26</v>
      </c>
      <c r="C17" s="21" t="s">
        <v>139</v>
      </c>
      <c r="D17" s="12"/>
      <c r="E17" s="14">
        <v>23963559</v>
      </c>
      <c r="F17" s="12"/>
      <c r="G17" s="14">
        <v>1680</v>
      </c>
      <c r="H17" s="12"/>
      <c r="I17" s="14">
        <v>40258779120</v>
      </c>
      <c r="J17" s="12"/>
      <c r="K17" s="14">
        <v>5683592346</v>
      </c>
      <c r="L17" s="12"/>
      <c r="M17" s="14">
        <v>34575186774</v>
      </c>
      <c r="N17" s="12"/>
      <c r="O17" s="14">
        <v>40258779120</v>
      </c>
      <c r="P17" s="12"/>
      <c r="Q17" s="14">
        <v>5683592346</v>
      </c>
      <c r="R17" s="12"/>
      <c r="S17" s="14">
        <v>34575186774</v>
      </c>
      <c r="T17" s="12"/>
      <c r="U17" s="12"/>
    </row>
    <row r="18" spans="1:21" ht="21.75" customHeight="1" x14ac:dyDescent="0.2">
      <c r="A18" s="6" t="s">
        <v>25</v>
      </c>
      <c r="C18" s="21" t="s">
        <v>139</v>
      </c>
      <c r="D18" s="12"/>
      <c r="E18" s="14">
        <v>10000000</v>
      </c>
      <c r="F18" s="12"/>
      <c r="G18" s="14">
        <v>610</v>
      </c>
      <c r="H18" s="12"/>
      <c r="I18" s="14">
        <v>6100000000</v>
      </c>
      <c r="J18" s="12"/>
      <c r="K18" s="14">
        <v>699151001</v>
      </c>
      <c r="L18" s="12"/>
      <c r="M18" s="14">
        <v>5400848999</v>
      </c>
      <c r="N18" s="12"/>
      <c r="O18" s="14">
        <v>6100000000</v>
      </c>
      <c r="P18" s="12"/>
      <c r="Q18" s="14">
        <v>699151001</v>
      </c>
      <c r="R18" s="12"/>
      <c r="S18" s="14">
        <v>5400848999</v>
      </c>
      <c r="T18" s="12"/>
      <c r="U18" s="12"/>
    </row>
    <row r="19" spans="1:21" ht="21.75" customHeight="1" x14ac:dyDescent="0.2">
      <c r="A19" s="6" t="s">
        <v>57</v>
      </c>
      <c r="C19" s="21" t="s">
        <v>138</v>
      </c>
      <c r="D19" s="12"/>
      <c r="E19" s="14">
        <v>100000000</v>
      </c>
      <c r="F19" s="12"/>
      <c r="G19" s="14">
        <v>400</v>
      </c>
      <c r="H19" s="12"/>
      <c r="I19" s="14">
        <v>40000000000</v>
      </c>
      <c r="J19" s="12"/>
      <c r="K19" s="14">
        <v>1879895561</v>
      </c>
      <c r="L19" s="12"/>
      <c r="M19" s="14">
        <v>38120104439</v>
      </c>
      <c r="N19" s="12"/>
      <c r="O19" s="14">
        <v>40000000000</v>
      </c>
      <c r="P19" s="12"/>
      <c r="Q19" s="14">
        <v>1879895561</v>
      </c>
      <c r="R19" s="12"/>
      <c r="S19" s="14">
        <v>38120104439</v>
      </c>
      <c r="T19" s="12"/>
      <c r="U19" s="12"/>
    </row>
    <row r="20" spans="1:21" ht="21.75" customHeight="1" x14ac:dyDescent="0.2">
      <c r="A20" s="6" t="s">
        <v>58</v>
      </c>
      <c r="C20" s="21" t="s">
        <v>136</v>
      </c>
      <c r="D20" s="12"/>
      <c r="E20" s="14">
        <v>1000000</v>
      </c>
      <c r="F20" s="12"/>
      <c r="G20" s="14">
        <v>187</v>
      </c>
      <c r="H20" s="12"/>
      <c r="I20" s="14">
        <v>187000000</v>
      </c>
      <c r="J20" s="12"/>
      <c r="K20" s="14">
        <v>127995</v>
      </c>
      <c r="L20" s="12"/>
      <c r="M20" s="14">
        <v>186872005</v>
      </c>
      <c r="N20" s="12"/>
      <c r="O20" s="14">
        <v>187000000</v>
      </c>
      <c r="P20" s="12"/>
      <c r="Q20" s="14">
        <v>127995</v>
      </c>
      <c r="R20" s="12"/>
      <c r="S20" s="14">
        <v>186872005</v>
      </c>
      <c r="T20" s="12"/>
      <c r="U20" s="12"/>
    </row>
    <row r="21" spans="1:21" ht="21.75" customHeight="1" x14ac:dyDescent="0.2">
      <c r="A21" s="6" t="s">
        <v>70</v>
      </c>
      <c r="C21" s="21" t="s">
        <v>138</v>
      </c>
      <c r="D21" s="12"/>
      <c r="E21" s="14">
        <v>5000000</v>
      </c>
      <c r="F21" s="12"/>
      <c r="G21" s="14">
        <v>960</v>
      </c>
      <c r="H21" s="12"/>
      <c r="I21" s="14">
        <v>4800000000</v>
      </c>
      <c r="J21" s="12"/>
      <c r="K21" s="14">
        <v>361747942</v>
      </c>
      <c r="L21" s="12"/>
      <c r="M21" s="14">
        <v>4438252058</v>
      </c>
      <c r="N21" s="12"/>
      <c r="O21" s="14">
        <v>4800000000</v>
      </c>
      <c r="P21" s="12"/>
      <c r="Q21" s="14">
        <v>361747942</v>
      </c>
      <c r="R21" s="12"/>
      <c r="S21" s="14">
        <v>4438252058</v>
      </c>
      <c r="T21" s="12"/>
      <c r="U21" s="12"/>
    </row>
    <row r="22" spans="1:21" ht="21.75" customHeight="1" x14ac:dyDescent="0.2">
      <c r="A22" s="6" t="s">
        <v>69</v>
      </c>
      <c r="C22" s="21" t="s">
        <v>135</v>
      </c>
      <c r="D22" s="12"/>
      <c r="E22" s="14">
        <v>20345585</v>
      </c>
      <c r="F22" s="12"/>
      <c r="G22" s="14">
        <v>682</v>
      </c>
      <c r="H22" s="12"/>
      <c r="I22" s="14">
        <v>0</v>
      </c>
      <c r="J22" s="12"/>
      <c r="K22" s="14">
        <v>0</v>
      </c>
      <c r="L22" s="12"/>
      <c r="M22" s="14">
        <v>0</v>
      </c>
      <c r="N22" s="12"/>
      <c r="O22" s="14">
        <v>13875688970</v>
      </c>
      <c r="P22" s="12"/>
      <c r="Q22" s="14">
        <v>746391565</v>
      </c>
      <c r="R22" s="12"/>
      <c r="S22" s="14">
        <v>13129297405</v>
      </c>
      <c r="T22" s="12"/>
      <c r="U22" s="12"/>
    </row>
    <row r="23" spans="1:21" ht="21.75" customHeight="1" x14ac:dyDescent="0.2">
      <c r="A23" s="6" t="s">
        <v>21</v>
      </c>
      <c r="C23" s="21" t="s">
        <v>141</v>
      </c>
      <c r="D23" s="12"/>
      <c r="E23" s="14">
        <v>31084511</v>
      </c>
      <c r="F23" s="12"/>
      <c r="G23" s="14">
        <v>90</v>
      </c>
      <c r="H23" s="12"/>
      <c r="I23" s="14">
        <v>2797605990</v>
      </c>
      <c r="J23" s="12"/>
      <c r="K23" s="14">
        <v>385021970</v>
      </c>
      <c r="L23" s="12"/>
      <c r="M23" s="14">
        <v>2412584020</v>
      </c>
      <c r="N23" s="12"/>
      <c r="O23" s="14">
        <v>2797605990</v>
      </c>
      <c r="P23" s="12"/>
      <c r="Q23" s="14">
        <v>385021970</v>
      </c>
      <c r="R23" s="12"/>
      <c r="S23" s="14">
        <v>2412584020</v>
      </c>
      <c r="T23" s="12"/>
      <c r="U23" s="12"/>
    </row>
    <row r="24" spans="1:21" ht="21.75" customHeight="1" x14ac:dyDescent="0.2">
      <c r="A24" s="6" t="s">
        <v>38</v>
      </c>
      <c r="C24" s="21" t="s">
        <v>142</v>
      </c>
      <c r="D24" s="12"/>
      <c r="E24" s="14">
        <v>11967021</v>
      </c>
      <c r="F24" s="12"/>
      <c r="G24" s="14">
        <v>2110</v>
      </c>
      <c r="H24" s="12"/>
      <c r="I24" s="14">
        <v>0</v>
      </c>
      <c r="J24" s="12"/>
      <c r="K24" s="14">
        <v>0</v>
      </c>
      <c r="L24" s="12"/>
      <c r="M24" s="14">
        <v>0</v>
      </c>
      <c r="N24" s="12"/>
      <c r="O24" s="14">
        <v>25250414310</v>
      </c>
      <c r="P24" s="12"/>
      <c r="Q24" s="14">
        <v>0</v>
      </c>
      <c r="R24" s="12"/>
      <c r="S24" s="14">
        <v>25250414310</v>
      </c>
      <c r="T24" s="12"/>
      <c r="U24" s="12"/>
    </row>
    <row r="25" spans="1:21" ht="21.75" customHeight="1" x14ac:dyDescent="0.2">
      <c r="A25" s="6" t="s">
        <v>42</v>
      </c>
      <c r="C25" s="21" t="s">
        <v>143</v>
      </c>
      <c r="D25" s="12"/>
      <c r="E25" s="14">
        <v>15100000</v>
      </c>
      <c r="F25" s="12"/>
      <c r="G25" s="14">
        <v>1850</v>
      </c>
      <c r="H25" s="12"/>
      <c r="I25" s="14">
        <v>0</v>
      </c>
      <c r="J25" s="12"/>
      <c r="K25" s="14">
        <v>0</v>
      </c>
      <c r="L25" s="12"/>
      <c r="M25" s="14">
        <v>0</v>
      </c>
      <c r="N25" s="12"/>
      <c r="O25" s="14">
        <v>27935000000</v>
      </c>
      <c r="P25" s="12"/>
      <c r="Q25" s="14">
        <v>0</v>
      </c>
      <c r="R25" s="12"/>
      <c r="S25" s="14">
        <v>27935000000</v>
      </c>
      <c r="T25" s="12"/>
      <c r="U25" s="12"/>
    </row>
    <row r="26" spans="1:21" ht="21.75" customHeight="1" x14ac:dyDescent="0.2">
      <c r="A26" s="6" t="s">
        <v>20</v>
      </c>
      <c r="C26" s="21" t="s">
        <v>144</v>
      </c>
      <c r="D26" s="12"/>
      <c r="E26" s="14">
        <v>11400000</v>
      </c>
      <c r="F26" s="12"/>
      <c r="G26" s="14">
        <v>310</v>
      </c>
      <c r="H26" s="12"/>
      <c r="I26" s="14">
        <v>0</v>
      </c>
      <c r="J26" s="12"/>
      <c r="K26" s="14">
        <v>0</v>
      </c>
      <c r="L26" s="12"/>
      <c r="M26" s="14">
        <v>0</v>
      </c>
      <c r="N26" s="12"/>
      <c r="O26" s="14">
        <v>3534000000</v>
      </c>
      <c r="P26" s="12"/>
      <c r="Q26" s="14">
        <v>119281271</v>
      </c>
      <c r="R26" s="12"/>
      <c r="S26" s="14">
        <v>3414718729</v>
      </c>
      <c r="T26" s="12"/>
      <c r="U26" s="12"/>
    </row>
    <row r="27" spans="1:21" ht="21.75" customHeight="1" x14ac:dyDescent="0.2">
      <c r="A27" s="6" t="s">
        <v>30</v>
      </c>
      <c r="C27" s="21" t="s">
        <v>136</v>
      </c>
      <c r="D27" s="12"/>
      <c r="E27" s="14">
        <v>1110000</v>
      </c>
      <c r="F27" s="12"/>
      <c r="G27" s="14">
        <v>20000</v>
      </c>
      <c r="H27" s="12"/>
      <c r="I27" s="14">
        <v>22200000000</v>
      </c>
      <c r="J27" s="12"/>
      <c r="K27" s="14">
        <v>225762712</v>
      </c>
      <c r="L27" s="12"/>
      <c r="M27" s="14">
        <v>21974237288</v>
      </c>
      <c r="N27" s="12"/>
      <c r="O27" s="14">
        <v>22200000000</v>
      </c>
      <c r="P27" s="12"/>
      <c r="Q27" s="14">
        <v>225762712</v>
      </c>
      <c r="R27" s="12"/>
      <c r="S27" s="14">
        <v>21974237288</v>
      </c>
      <c r="T27" s="12"/>
      <c r="U27" s="12"/>
    </row>
    <row r="28" spans="1:21" ht="21.75" customHeight="1" x14ac:dyDescent="0.2">
      <c r="A28" s="6" t="s">
        <v>31</v>
      </c>
      <c r="C28" s="21" t="s">
        <v>145</v>
      </c>
      <c r="D28" s="12"/>
      <c r="E28" s="14">
        <v>3114422</v>
      </c>
      <c r="F28" s="12"/>
      <c r="G28" s="14">
        <v>700</v>
      </c>
      <c r="H28" s="12"/>
      <c r="I28" s="14">
        <v>2180095400</v>
      </c>
      <c r="J28" s="12"/>
      <c r="K28" s="14">
        <v>109217531</v>
      </c>
      <c r="L28" s="12"/>
      <c r="M28" s="14">
        <v>2070877869</v>
      </c>
      <c r="N28" s="12"/>
      <c r="O28" s="14">
        <v>2180095400</v>
      </c>
      <c r="P28" s="12"/>
      <c r="Q28" s="14">
        <v>109217531</v>
      </c>
      <c r="R28" s="12"/>
      <c r="S28" s="14">
        <v>2070877869</v>
      </c>
      <c r="T28" s="12"/>
      <c r="U28" s="12"/>
    </row>
    <row r="29" spans="1:21" ht="21.75" customHeight="1" x14ac:dyDescent="0.2">
      <c r="A29" s="6" t="s">
        <v>28</v>
      </c>
      <c r="C29" s="21" t="s">
        <v>135</v>
      </c>
      <c r="D29" s="12"/>
      <c r="E29" s="14">
        <v>11785653</v>
      </c>
      <c r="F29" s="12"/>
      <c r="G29" s="14">
        <v>1900</v>
      </c>
      <c r="H29" s="12"/>
      <c r="I29" s="14">
        <v>0</v>
      </c>
      <c r="J29" s="12"/>
      <c r="K29" s="14">
        <v>0</v>
      </c>
      <c r="L29" s="12"/>
      <c r="M29" s="14">
        <v>0</v>
      </c>
      <c r="N29" s="12"/>
      <c r="O29" s="14">
        <v>22392740700</v>
      </c>
      <c r="P29" s="12"/>
      <c r="Q29" s="14">
        <v>0</v>
      </c>
      <c r="R29" s="12"/>
      <c r="S29" s="14">
        <v>22392740700</v>
      </c>
      <c r="T29" s="12"/>
      <c r="U29" s="12"/>
    </row>
    <row r="30" spans="1:21" ht="21.75" customHeight="1" x14ac:dyDescent="0.2">
      <c r="A30" s="6" t="s">
        <v>56</v>
      </c>
      <c r="C30" s="21" t="s">
        <v>138</v>
      </c>
      <c r="D30" s="12"/>
      <c r="E30" s="14">
        <v>4475405</v>
      </c>
      <c r="F30" s="12"/>
      <c r="G30" s="14">
        <v>34</v>
      </c>
      <c r="H30" s="12"/>
      <c r="I30" s="14">
        <v>152163770</v>
      </c>
      <c r="J30" s="12"/>
      <c r="K30" s="14">
        <v>11378533</v>
      </c>
      <c r="L30" s="12"/>
      <c r="M30" s="14">
        <v>140785237</v>
      </c>
      <c r="N30" s="12"/>
      <c r="O30" s="14">
        <v>152163770</v>
      </c>
      <c r="P30" s="12"/>
      <c r="Q30" s="14">
        <v>11378533</v>
      </c>
      <c r="R30" s="12"/>
      <c r="S30" s="14">
        <v>140785237</v>
      </c>
      <c r="T30" s="12"/>
      <c r="U30" s="12"/>
    </row>
    <row r="31" spans="1:21" ht="21.75" customHeight="1" x14ac:dyDescent="0.2">
      <c r="A31" s="6" t="s">
        <v>55</v>
      </c>
      <c r="C31" s="21" t="s">
        <v>145</v>
      </c>
      <c r="D31" s="12"/>
      <c r="E31" s="14">
        <v>5100000</v>
      </c>
      <c r="F31" s="12"/>
      <c r="G31" s="14">
        <v>800</v>
      </c>
      <c r="H31" s="12"/>
      <c r="I31" s="14">
        <v>4080000000</v>
      </c>
      <c r="J31" s="12"/>
      <c r="K31" s="14">
        <v>229450549</v>
      </c>
      <c r="L31" s="12"/>
      <c r="M31" s="14">
        <v>3850549451</v>
      </c>
      <c r="N31" s="12"/>
      <c r="O31" s="14">
        <v>4080000000</v>
      </c>
      <c r="P31" s="12"/>
      <c r="Q31" s="14">
        <v>229450549</v>
      </c>
      <c r="R31" s="12"/>
      <c r="S31" s="14">
        <v>3850549451</v>
      </c>
      <c r="T31" s="12"/>
      <c r="U31" s="12"/>
    </row>
    <row r="32" spans="1:21" ht="21.75" customHeight="1" x14ac:dyDescent="0.2">
      <c r="A32" s="6" t="s">
        <v>34</v>
      </c>
      <c r="C32" s="21" t="s">
        <v>146</v>
      </c>
      <c r="D32" s="12"/>
      <c r="E32" s="14">
        <v>22223372</v>
      </c>
      <c r="F32" s="12"/>
      <c r="G32" s="14">
        <v>150</v>
      </c>
      <c r="H32" s="12"/>
      <c r="I32" s="14">
        <v>3333505800</v>
      </c>
      <c r="J32" s="12"/>
      <c r="K32" s="14">
        <v>36135564</v>
      </c>
      <c r="L32" s="12"/>
      <c r="M32" s="14">
        <v>3297370236</v>
      </c>
      <c r="N32" s="12"/>
      <c r="O32" s="14">
        <v>3333505800</v>
      </c>
      <c r="P32" s="12"/>
      <c r="Q32" s="14">
        <v>36135564</v>
      </c>
      <c r="R32" s="12"/>
      <c r="S32" s="14">
        <v>3297370236</v>
      </c>
      <c r="T32" s="12"/>
      <c r="U32" s="12"/>
    </row>
    <row r="33" spans="1:21" ht="21.75" customHeight="1" x14ac:dyDescent="0.2">
      <c r="A33" s="6" t="s">
        <v>72</v>
      </c>
      <c r="C33" s="21" t="s">
        <v>147</v>
      </c>
      <c r="D33" s="12"/>
      <c r="E33" s="14">
        <v>1562500</v>
      </c>
      <c r="F33" s="12"/>
      <c r="G33" s="14">
        <v>320</v>
      </c>
      <c r="H33" s="12"/>
      <c r="I33" s="14">
        <v>500000000</v>
      </c>
      <c r="J33" s="12"/>
      <c r="K33" s="14">
        <v>7754552</v>
      </c>
      <c r="L33" s="12"/>
      <c r="M33" s="14">
        <v>492245448</v>
      </c>
      <c r="N33" s="12"/>
      <c r="O33" s="14">
        <v>500000000</v>
      </c>
      <c r="P33" s="12"/>
      <c r="Q33" s="14">
        <v>7754552</v>
      </c>
      <c r="R33" s="12"/>
      <c r="S33" s="14">
        <v>492245448</v>
      </c>
      <c r="T33" s="12"/>
      <c r="U33" s="12"/>
    </row>
    <row r="34" spans="1:21" ht="21.75" customHeight="1" x14ac:dyDescent="0.2">
      <c r="A34" s="7" t="s">
        <v>39</v>
      </c>
      <c r="C34" s="21" t="s">
        <v>148</v>
      </c>
      <c r="D34" s="12"/>
      <c r="E34" s="14">
        <v>625000</v>
      </c>
      <c r="F34" s="12"/>
      <c r="G34" s="14">
        <v>3000</v>
      </c>
      <c r="H34" s="12"/>
      <c r="I34" s="15">
        <v>0</v>
      </c>
      <c r="J34" s="12"/>
      <c r="K34" s="15">
        <v>0</v>
      </c>
      <c r="L34" s="12"/>
      <c r="M34" s="15">
        <v>0</v>
      </c>
      <c r="N34" s="12"/>
      <c r="O34" s="15">
        <v>1875000000</v>
      </c>
      <c r="P34" s="12"/>
      <c r="Q34" s="15">
        <v>69261214</v>
      </c>
      <c r="R34" s="12"/>
      <c r="S34" s="15">
        <v>1805738786</v>
      </c>
      <c r="T34" s="12"/>
      <c r="U34" s="12"/>
    </row>
    <row r="35" spans="1:21" ht="21.75" customHeight="1" x14ac:dyDescent="0.2">
      <c r="A35" s="8" t="s">
        <v>73</v>
      </c>
      <c r="C35" s="14"/>
      <c r="D35" s="12"/>
      <c r="E35" s="14"/>
      <c r="F35" s="12"/>
      <c r="G35" s="14"/>
      <c r="H35" s="12"/>
      <c r="I35" s="16">
        <v>285778948640</v>
      </c>
      <c r="J35" s="12"/>
      <c r="K35" s="16">
        <v>22000504115</v>
      </c>
      <c r="L35" s="12"/>
      <c r="M35" s="16">
        <v>263778444525</v>
      </c>
      <c r="N35" s="12"/>
      <c r="O35" s="16">
        <v>383391792620</v>
      </c>
      <c r="P35" s="12"/>
      <c r="Q35" s="16">
        <v>23131928129</v>
      </c>
      <c r="R35" s="12"/>
      <c r="S35" s="16">
        <v>360259864491</v>
      </c>
      <c r="T35" s="12"/>
      <c r="U35" s="12"/>
    </row>
    <row r="38" spans="1:21" x14ac:dyDescent="0.2">
      <c r="M38" s="18"/>
    </row>
    <row r="39" spans="1:21" x14ac:dyDescent="0.2">
      <c r="Q39" s="1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2"/>
  <sheetViews>
    <sheetView rightToLeft="1" workbookViewId="0">
      <selection activeCell="K18" sqref="K18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6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6" ht="21.75" customHeight="1" x14ac:dyDescent="0.2">
      <c r="A2" s="31" t="s">
        <v>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6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6" ht="14.45" customHeight="1" x14ac:dyDescent="0.2"/>
    <row r="5" spans="1:16" ht="14.45" customHeight="1" x14ac:dyDescent="0.2">
      <c r="A5" s="32" t="s">
        <v>151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6" ht="14.45" customHeight="1" x14ac:dyDescent="0.2">
      <c r="A6" s="28" t="s">
        <v>92</v>
      </c>
      <c r="C6" s="28" t="s">
        <v>108</v>
      </c>
      <c r="D6" s="28"/>
      <c r="E6" s="28"/>
      <c r="F6" s="28"/>
      <c r="G6" s="28"/>
      <c r="I6" s="28" t="s">
        <v>109</v>
      </c>
      <c r="J6" s="28"/>
      <c r="K6" s="28"/>
      <c r="L6" s="28"/>
      <c r="M6" s="28"/>
    </row>
    <row r="7" spans="1:16" ht="29.1" customHeight="1" x14ac:dyDescent="0.2">
      <c r="A7" s="28"/>
      <c r="C7" s="9" t="s">
        <v>149</v>
      </c>
      <c r="D7" s="3"/>
      <c r="E7" s="9" t="s">
        <v>132</v>
      </c>
      <c r="F7" s="3"/>
      <c r="G7" s="9" t="s">
        <v>150</v>
      </c>
      <c r="I7" s="9" t="s">
        <v>149</v>
      </c>
      <c r="J7" s="3"/>
      <c r="K7" s="9" t="s">
        <v>132</v>
      </c>
      <c r="L7" s="3"/>
      <c r="M7" s="9" t="s">
        <v>150</v>
      </c>
    </row>
    <row r="8" spans="1:16" ht="21.75" customHeight="1" x14ac:dyDescent="0.2">
      <c r="A8" s="5" t="s">
        <v>81</v>
      </c>
      <c r="C8" s="11">
        <v>0</v>
      </c>
      <c r="D8" s="12"/>
      <c r="E8" s="11">
        <v>0</v>
      </c>
      <c r="F8" s="12"/>
      <c r="G8" s="11">
        <v>0</v>
      </c>
      <c r="H8" s="12"/>
      <c r="I8" s="11">
        <v>741150</v>
      </c>
      <c r="J8" s="12"/>
      <c r="K8" s="11">
        <v>0</v>
      </c>
      <c r="L8" s="12"/>
      <c r="M8" s="11">
        <f>I8-K8</f>
        <v>741150</v>
      </c>
      <c r="N8" s="12"/>
      <c r="O8" s="12"/>
      <c r="P8" s="12"/>
    </row>
    <row r="9" spans="1:16" ht="21.75" customHeight="1" x14ac:dyDescent="0.2">
      <c r="A9" s="6" t="s">
        <v>82</v>
      </c>
      <c r="C9" s="14">
        <v>744</v>
      </c>
      <c r="D9" s="12"/>
      <c r="E9" s="14">
        <v>-23</v>
      </c>
      <c r="F9" s="12"/>
      <c r="G9" s="14">
        <v>767</v>
      </c>
      <c r="H9" s="12"/>
      <c r="I9" s="14">
        <v>1786</v>
      </c>
      <c r="J9" s="12"/>
      <c r="K9" s="14">
        <v>5</v>
      </c>
      <c r="L9" s="12"/>
      <c r="M9" s="14">
        <f t="shared" ref="M9:M11" si="0">I9-K9</f>
        <v>1781</v>
      </c>
      <c r="N9" s="12"/>
      <c r="O9" s="12"/>
      <c r="P9" s="12"/>
    </row>
    <row r="10" spans="1:16" ht="21.75" customHeight="1" x14ac:dyDescent="0.2">
      <c r="A10" s="6" t="s">
        <v>83</v>
      </c>
      <c r="C10" s="14">
        <v>92208</v>
      </c>
      <c r="D10" s="12"/>
      <c r="E10" s="14">
        <v>1</v>
      </c>
      <c r="F10" s="12"/>
      <c r="G10" s="14">
        <v>92207</v>
      </c>
      <c r="H10" s="12"/>
      <c r="I10" s="14">
        <v>183592</v>
      </c>
      <c r="J10" s="12"/>
      <c r="K10" s="14">
        <f>447+344</f>
        <v>791</v>
      </c>
      <c r="L10" s="12"/>
      <c r="M10" s="14">
        <f t="shared" si="0"/>
        <v>182801</v>
      </c>
      <c r="N10" s="12"/>
      <c r="O10" s="12"/>
      <c r="P10" s="12"/>
    </row>
    <row r="11" spans="1:16" ht="21.75" customHeight="1" x14ac:dyDescent="0.2">
      <c r="A11" s="7" t="s">
        <v>88</v>
      </c>
      <c r="C11" s="15">
        <v>0</v>
      </c>
      <c r="D11" s="12"/>
      <c r="E11" s="15">
        <v>0</v>
      </c>
      <c r="F11" s="12"/>
      <c r="G11" s="15">
        <v>0</v>
      </c>
      <c r="H11" s="12"/>
      <c r="I11" s="15">
        <v>17320634</v>
      </c>
      <c r="J11" s="12"/>
      <c r="K11" s="15">
        <v>0</v>
      </c>
      <c r="L11" s="12"/>
      <c r="M11" s="14">
        <f t="shared" si="0"/>
        <v>17320634</v>
      </c>
      <c r="N11" s="12"/>
      <c r="O11" s="12"/>
      <c r="P11" s="12"/>
    </row>
    <row r="12" spans="1:16" ht="21.75" customHeight="1" x14ac:dyDescent="0.2">
      <c r="A12" s="8" t="s">
        <v>73</v>
      </c>
      <c r="C12" s="16">
        <v>92952</v>
      </c>
      <c r="D12" s="12"/>
      <c r="E12" s="16">
        <v>-22</v>
      </c>
      <c r="F12" s="12"/>
      <c r="G12" s="16">
        <v>92974</v>
      </c>
      <c r="H12" s="12"/>
      <c r="I12" s="16">
        <v>18247162</v>
      </c>
      <c r="J12" s="12"/>
      <c r="K12" s="16">
        <f>SUM(K8:K11)</f>
        <v>796</v>
      </c>
      <c r="L12" s="12"/>
      <c r="M12" s="16">
        <f>SUM(M8:M11)</f>
        <v>18246366</v>
      </c>
      <c r="N12" s="12"/>
      <c r="O12" s="12"/>
      <c r="P12" s="1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75"/>
  <sheetViews>
    <sheetView rightToLeft="1" workbookViewId="0">
      <selection activeCell="Q64" sqref="Q64:Q75"/>
    </sheetView>
  </sheetViews>
  <sheetFormatPr defaultRowHeight="12.75" x14ac:dyDescent="0.2"/>
  <cols>
    <col min="1" max="1" width="40.28515625" customWidth="1"/>
    <col min="2" max="2" width="1.28515625" customWidth="1"/>
    <col min="3" max="3" width="11.7109375" bestFit="1" customWidth="1"/>
    <col min="4" max="4" width="1.28515625" customWidth="1"/>
    <col min="5" max="5" width="17.28515625" bestFit="1" customWidth="1"/>
    <col min="6" max="6" width="1.28515625" customWidth="1"/>
    <col min="7" max="7" width="17.8554687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24.7109375" customWidth="1"/>
    <col min="18" max="18" width="1.28515625" customWidth="1"/>
    <col min="19" max="19" width="0.28515625" customWidth="1"/>
  </cols>
  <sheetData>
    <row r="1" spans="1:20" ht="29.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20" ht="21.75" customHeight="1" x14ac:dyDescent="0.2">
      <c r="A2" s="31" t="s">
        <v>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20" ht="21.75" customHeight="1" x14ac:dyDescent="0.2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20" ht="14.45" customHeight="1" x14ac:dyDescent="0.2"/>
    <row r="5" spans="1:20" ht="14.45" customHeight="1" x14ac:dyDescent="0.2">
      <c r="A5" s="32" t="s">
        <v>152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spans="1:20" ht="14.45" customHeight="1" x14ac:dyDescent="0.2">
      <c r="A6" s="28" t="s">
        <v>92</v>
      </c>
      <c r="C6" s="28" t="s">
        <v>108</v>
      </c>
      <c r="D6" s="28"/>
      <c r="E6" s="28"/>
      <c r="F6" s="28"/>
      <c r="G6" s="28"/>
      <c r="H6" s="28"/>
      <c r="I6" s="28"/>
      <c r="K6" s="28" t="s">
        <v>109</v>
      </c>
      <c r="L6" s="28"/>
      <c r="M6" s="28"/>
      <c r="N6" s="28"/>
      <c r="O6" s="28"/>
      <c r="P6" s="28"/>
      <c r="Q6" s="28"/>
      <c r="R6" s="28"/>
    </row>
    <row r="7" spans="1:20" ht="29.1" customHeight="1" x14ac:dyDescent="0.2">
      <c r="A7" s="28"/>
      <c r="C7" s="9" t="s">
        <v>13</v>
      </c>
      <c r="D7" s="3"/>
      <c r="E7" s="9" t="s">
        <v>153</v>
      </c>
      <c r="F7" s="3"/>
      <c r="G7" s="9" t="s">
        <v>154</v>
      </c>
      <c r="H7" s="3"/>
      <c r="I7" s="9" t="s">
        <v>155</v>
      </c>
      <c r="K7" s="9" t="s">
        <v>13</v>
      </c>
      <c r="L7" s="3"/>
      <c r="M7" s="9" t="s">
        <v>153</v>
      </c>
      <c r="N7" s="3"/>
      <c r="O7" s="9" t="s">
        <v>154</v>
      </c>
      <c r="P7" s="3"/>
      <c r="Q7" s="36" t="s">
        <v>155</v>
      </c>
      <c r="R7" s="36"/>
    </row>
    <row r="8" spans="1:20" ht="21.75" customHeight="1" x14ac:dyDescent="0.2">
      <c r="A8" s="5" t="s">
        <v>33</v>
      </c>
      <c r="C8" s="11">
        <v>700000</v>
      </c>
      <c r="D8" s="12"/>
      <c r="E8" s="11">
        <v>38489563393</v>
      </c>
      <c r="F8" s="12"/>
      <c r="G8" s="11">
        <v>34582999508</v>
      </c>
      <c r="H8" s="12"/>
      <c r="I8" s="11">
        <v>3906563885</v>
      </c>
      <c r="J8" s="12"/>
      <c r="K8" s="11">
        <v>969660</v>
      </c>
      <c r="L8" s="12"/>
      <c r="M8" s="11">
        <v>51918557089</v>
      </c>
      <c r="N8" s="12"/>
      <c r="O8" s="11">
        <v>47905358971</v>
      </c>
      <c r="P8" s="12"/>
      <c r="Q8" s="30">
        <v>4013198118</v>
      </c>
      <c r="R8" s="30"/>
      <c r="S8" s="12"/>
      <c r="T8" s="12"/>
    </row>
    <row r="9" spans="1:20" ht="21.75" customHeight="1" x14ac:dyDescent="0.2">
      <c r="A9" s="6" t="s">
        <v>21</v>
      </c>
      <c r="C9" s="14">
        <v>89848</v>
      </c>
      <c r="D9" s="12"/>
      <c r="E9" s="14">
        <v>238923460</v>
      </c>
      <c r="F9" s="12"/>
      <c r="G9" s="14">
        <v>234894253</v>
      </c>
      <c r="H9" s="12"/>
      <c r="I9" s="14">
        <v>4029207</v>
      </c>
      <c r="J9" s="12"/>
      <c r="K9" s="14">
        <v>2723446</v>
      </c>
      <c r="L9" s="12"/>
      <c r="M9" s="14">
        <v>7162539900</v>
      </c>
      <c r="N9" s="12"/>
      <c r="O9" s="14">
        <v>7120045731</v>
      </c>
      <c r="P9" s="12"/>
      <c r="Q9" s="24">
        <v>42494169</v>
      </c>
      <c r="R9" s="24"/>
      <c r="S9" s="12"/>
      <c r="T9" s="12"/>
    </row>
    <row r="10" spans="1:20" ht="21.75" customHeight="1" x14ac:dyDescent="0.2">
      <c r="A10" s="6" t="s">
        <v>29</v>
      </c>
      <c r="C10" s="14">
        <v>3600000</v>
      </c>
      <c r="D10" s="12"/>
      <c r="E10" s="14">
        <v>99192741135</v>
      </c>
      <c r="F10" s="12"/>
      <c r="G10" s="14">
        <v>105568109995</v>
      </c>
      <c r="H10" s="12"/>
      <c r="I10" s="14">
        <f>4186938595-6375368860</f>
        <v>-2188430265</v>
      </c>
      <c r="J10" s="12"/>
      <c r="K10" s="14">
        <v>3850000</v>
      </c>
      <c r="L10" s="12"/>
      <c r="M10" s="14">
        <v>106354879640</v>
      </c>
      <c r="N10" s="12"/>
      <c r="O10" s="14">
        <v>112899228750</v>
      </c>
      <c r="P10" s="12"/>
      <c r="Q10" s="24">
        <v>-6544349110</v>
      </c>
      <c r="R10" s="24"/>
      <c r="S10" s="12"/>
      <c r="T10" s="12"/>
    </row>
    <row r="11" spans="1:20" ht="21.75" customHeight="1" x14ac:dyDescent="0.2">
      <c r="A11" s="6" t="s">
        <v>22</v>
      </c>
      <c r="C11" s="14">
        <v>34000000</v>
      </c>
      <c r="D11" s="12"/>
      <c r="E11" s="14">
        <v>81954394729</v>
      </c>
      <c r="F11" s="12"/>
      <c r="G11" s="14">
        <v>78140282543</v>
      </c>
      <c r="H11" s="12"/>
      <c r="I11" s="14">
        <f>1419503543+3814112186</f>
        <v>5233615729</v>
      </c>
      <c r="J11" s="12"/>
      <c r="K11" s="14">
        <v>47034000</v>
      </c>
      <c r="L11" s="12"/>
      <c r="M11" s="14">
        <v>111146183465</v>
      </c>
      <c r="N11" s="12"/>
      <c r="O11" s="14">
        <v>108095589482</v>
      </c>
      <c r="P11" s="12"/>
      <c r="Q11" s="24">
        <v>3050593983</v>
      </c>
      <c r="R11" s="24"/>
      <c r="S11" s="12"/>
      <c r="T11" s="12"/>
    </row>
    <row r="12" spans="1:20" ht="21.75" customHeight="1" x14ac:dyDescent="0.2">
      <c r="A12" s="6" t="s">
        <v>51</v>
      </c>
      <c r="C12" s="14">
        <v>3000000</v>
      </c>
      <c r="D12" s="12"/>
      <c r="E12" s="14">
        <v>65404008131</v>
      </c>
      <c r="F12" s="12"/>
      <c r="G12" s="14">
        <v>57615137921</v>
      </c>
      <c r="H12" s="12"/>
      <c r="I12" s="14">
        <v>7788870210</v>
      </c>
      <c r="J12" s="12"/>
      <c r="K12" s="14">
        <v>7220875</v>
      </c>
      <c r="L12" s="12"/>
      <c r="M12" s="14">
        <v>147560602049</v>
      </c>
      <c r="N12" s="12"/>
      <c r="O12" s="14">
        <v>138677236469</v>
      </c>
      <c r="P12" s="12"/>
      <c r="Q12" s="24">
        <v>8883365580</v>
      </c>
      <c r="R12" s="24"/>
      <c r="S12" s="12"/>
      <c r="T12" s="12"/>
    </row>
    <row r="13" spans="1:20" ht="21.75" customHeight="1" x14ac:dyDescent="0.2">
      <c r="A13" s="6" t="s">
        <v>30</v>
      </c>
      <c r="C13" s="14">
        <v>197935</v>
      </c>
      <c r="D13" s="12"/>
      <c r="E13" s="14">
        <v>32755183059</v>
      </c>
      <c r="F13" s="12"/>
      <c r="G13" s="14">
        <v>35428117063</v>
      </c>
      <c r="H13" s="12"/>
      <c r="I13" s="14">
        <v>-2672934004</v>
      </c>
      <c r="J13" s="12"/>
      <c r="K13" s="14">
        <v>390000</v>
      </c>
      <c r="L13" s="12"/>
      <c r="M13" s="14">
        <v>64931285580</v>
      </c>
      <c r="N13" s="12"/>
      <c r="O13" s="14">
        <v>69805570260</v>
      </c>
      <c r="P13" s="12"/>
      <c r="Q13" s="24">
        <v>-4874284680</v>
      </c>
      <c r="R13" s="24"/>
      <c r="S13" s="12"/>
      <c r="T13" s="12"/>
    </row>
    <row r="14" spans="1:20" ht="21.75" customHeight="1" x14ac:dyDescent="0.2">
      <c r="A14" s="6" t="s">
        <v>36</v>
      </c>
      <c r="C14" s="14">
        <v>5000000</v>
      </c>
      <c r="D14" s="12"/>
      <c r="E14" s="14">
        <v>32256922500</v>
      </c>
      <c r="F14" s="12"/>
      <c r="G14" s="14">
        <v>38519437910</v>
      </c>
      <c r="H14" s="12"/>
      <c r="I14" s="14">
        <f>-6262515410+5516977910</f>
        <v>-745537500</v>
      </c>
      <c r="J14" s="12"/>
      <c r="K14" s="14">
        <v>7404847</v>
      </c>
      <c r="L14" s="12"/>
      <c r="M14" s="14">
        <v>47873346165</v>
      </c>
      <c r="N14" s="12"/>
      <c r="O14" s="14">
        <v>57046108242</v>
      </c>
      <c r="P14" s="12"/>
      <c r="Q14" s="24">
        <v>-9172762077</v>
      </c>
      <c r="R14" s="24"/>
      <c r="S14" s="12"/>
      <c r="T14" s="12"/>
    </row>
    <row r="15" spans="1:20" ht="21.75" customHeight="1" x14ac:dyDescent="0.2">
      <c r="A15" s="6" t="s">
        <v>27</v>
      </c>
      <c r="C15" s="14">
        <v>554397</v>
      </c>
      <c r="D15" s="12"/>
      <c r="E15" s="14">
        <v>79832949752</v>
      </c>
      <c r="F15" s="12"/>
      <c r="G15" s="14">
        <v>80460357323</v>
      </c>
      <c r="H15" s="12"/>
      <c r="I15" s="14">
        <v>-627407571</v>
      </c>
      <c r="J15" s="12"/>
      <c r="K15" s="14">
        <v>700000</v>
      </c>
      <c r="L15" s="12"/>
      <c r="M15" s="14">
        <v>100252135272</v>
      </c>
      <c r="N15" s="12"/>
      <c r="O15" s="14">
        <v>101591910002</v>
      </c>
      <c r="P15" s="12"/>
      <c r="Q15" s="24">
        <v>-1339774730</v>
      </c>
      <c r="R15" s="24"/>
      <c r="S15" s="12"/>
      <c r="T15" s="12"/>
    </row>
    <row r="16" spans="1:20" ht="21.75" customHeight="1" x14ac:dyDescent="0.2">
      <c r="A16" s="6" t="s">
        <v>35</v>
      </c>
      <c r="C16" s="14">
        <v>10697</v>
      </c>
      <c r="D16" s="12"/>
      <c r="E16" s="14">
        <v>63171173</v>
      </c>
      <c r="F16" s="12"/>
      <c r="G16" s="14">
        <v>60078443</v>
      </c>
      <c r="H16" s="12"/>
      <c r="I16" s="14">
        <v>3092730</v>
      </c>
      <c r="J16" s="12"/>
      <c r="K16" s="14">
        <v>9010697</v>
      </c>
      <c r="L16" s="12"/>
      <c r="M16" s="14">
        <v>51326329673</v>
      </c>
      <c r="N16" s="12"/>
      <c r="O16" s="14">
        <v>50607520942</v>
      </c>
      <c r="P16" s="12"/>
      <c r="Q16" s="24">
        <v>718808731</v>
      </c>
      <c r="R16" s="24"/>
      <c r="S16" s="12"/>
      <c r="T16" s="12"/>
    </row>
    <row r="17" spans="1:20" ht="21.75" customHeight="1" x14ac:dyDescent="0.2">
      <c r="A17" s="6" t="s">
        <v>59</v>
      </c>
      <c r="C17" s="14">
        <v>50000000</v>
      </c>
      <c r="D17" s="12"/>
      <c r="E17" s="14">
        <v>64332716501</v>
      </c>
      <c r="F17" s="12"/>
      <c r="G17" s="14">
        <v>75696907520</v>
      </c>
      <c r="H17" s="12"/>
      <c r="I17" s="14">
        <v>-11364191019</v>
      </c>
      <c r="J17" s="12"/>
      <c r="K17" s="14">
        <v>53585747</v>
      </c>
      <c r="L17" s="12"/>
      <c r="M17" s="14">
        <v>68937129671</v>
      </c>
      <c r="N17" s="12"/>
      <c r="O17" s="14">
        <v>81125506696</v>
      </c>
      <c r="P17" s="12"/>
      <c r="Q17" s="24">
        <v>-12188377025</v>
      </c>
      <c r="R17" s="24"/>
      <c r="S17" s="12"/>
      <c r="T17" s="12"/>
    </row>
    <row r="18" spans="1:20" ht="21.75" customHeight="1" x14ac:dyDescent="0.2">
      <c r="A18" s="6" t="s">
        <v>49</v>
      </c>
      <c r="C18" s="14">
        <v>5000000</v>
      </c>
      <c r="D18" s="12"/>
      <c r="E18" s="14">
        <v>16271830681</v>
      </c>
      <c r="F18" s="12"/>
      <c r="G18" s="14">
        <v>16938611908</v>
      </c>
      <c r="H18" s="12"/>
      <c r="I18" s="14">
        <f>-323066342-666781227</f>
        <v>-989847569</v>
      </c>
      <c r="J18" s="12"/>
      <c r="K18" s="14">
        <v>20000000</v>
      </c>
      <c r="L18" s="12"/>
      <c r="M18" s="14">
        <v>68876956879</v>
      </c>
      <c r="N18" s="12"/>
      <c r="O18" s="14">
        <v>67754448000</v>
      </c>
      <c r="P18" s="12"/>
      <c r="Q18" s="24">
        <v>1122508879</v>
      </c>
      <c r="R18" s="24"/>
      <c r="S18" s="12"/>
      <c r="T18" s="12"/>
    </row>
    <row r="19" spans="1:20" ht="21.75" customHeight="1" x14ac:dyDescent="0.2">
      <c r="A19" s="6" t="s">
        <v>26</v>
      </c>
      <c r="C19" s="14">
        <v>8506278</v>
      </c>
      <c r="D19" s="12"/>
      <c r="E19" s="14">
        <v>101843466622</v>
      </c>
      <c r="F19" s="12"/>
      <c r="G19" s="14">
        <v>105188480776</v>
      </c>
      <c r="H19" s="12"/>
      <c r="I19" s="14">
        <v>-3345014154</v>
      </c>
      <c r="J19" s="12"/>
      <c r="K19" s="14">
        <v>8606278</v>
      </c>
      <c r="L19" s="12"/>
      <c r="M19" s="14">
        <v>103056207627</v>
      </c>
      <c r="N19" s="12"/>
      <c r="O19" s="14">
        <v>106425078976</v>
      </c>
      <c r="P19" s="12"/>
      <c r="Q19" s="24">
        <v>-3368871349</v>
      </c>
      <c r="R19" s="24"/>
      <c r="S19" s="12"/>
      <c r="T19" s="12"/>
    </row>
    <row r="20" spans="1:20" ht="21.75" customHeight="1" x14ac:dyDescent="0.2">
      <c r="A20" s="6" t="s">
        <v>69</v>
      </c>
      <c r="C20" s="14">
        <v>5419049</v>
      </c>
      <c r="D20" s="12"/>
      <c r="E20" s="14">
        <v>22969029742</v>
      </c>
      <c r="F20" s="12"/>
      <c r="G20" s="14">
        <v>25355693977</v>
      </c>
      <c r="H20" s="12"/>
      <c r="I20" s="14">
        <v>-2386664235</v>
      </c>
      <c r="J20" s="12"/>
      <c r="K20" s="14">
        <v>7255991</v>
      </c>
      <c r="L20" s="12"/>
      <c r="M20" s="14">
        <v>30958832567</v>
      </c>
      <c r="N20" s="12"/>
      <c r="O20" s="14">
        <v>33950733247</v>
      </c>
      <c r="P20" s="12"/>
      <c r="Q20" s="24">
        <v>-2991900680</v>
      </c>
      <c r="R20" s="24"/>
      <c r="S20" s="12"/>
      <c r="T20" s="12"/>
    </row>
    <row r="21" spans="1:20" ht="21.75" customHeight="1" x14ac:dyDescent="0.2">
      <c r="A21" s="6" t="s">
        <v>52</v>
      </c>
      <c r="C21" s="14">
        <v>3106</v>
      </c>
      <c r="D21" s="12"/>
      <c r="E21" s="14">
        <v>95002973</v>
      </c>
      <c r="F21" s="12"/>
      <c r="G21" s="14">
        <v>93829792</v>
      </c>
      <c r="H21" s="12"/>
      <c r="I21" s="14">
        <f>1173181-123420</f>
        <v>1049761</v>
      </c>
      <c r="J21" s="12"/>
      <c r="K21" s="14">
        <v>4174960</v>
      </c>
      <c r="L21" s="12"/>
      <c r="M21" s="14">
        <v>121100406426</v>
      </c>
      <c r="N21" s="12"/>
      <c r="O21" s="14">
        <v>126122116045</v>
      </c>
      <c r="P21" s="12"/>
      <c r="Q21" s="24">
        <v>-5021709619</v>
      </c>
      <c r="R21" s="24"/>
      <c r="S21" s="12"/>
      <c r="T21" s="12"/>
    </row>
    <row r="22" spans="1:20" ht="21.75" customHeight="1" x14ac:dyDescent="0.2">
      <c r="A22" s="6" t="s">
        <v>25</v>
      </c>
      <c r="C22" s="14">
        <v>9000000</v>
      </c>
      <c r="D22" s="12"/>
      <c r="E22" s="14">
        <v>49103833482</v>
      </c>
      <c r="F22" s="12"/>
      <c r="G22" s="14">
        <v>48579223700</v>
      </c>
      <c r="H22" s="12"/>
      <c r="I22" s="14">
        <v>524609782</v>
      </c>
      <c r="J22" s="12"/>
      <c r="K22" s="14">
        <v>9000000</v>
      </c>
      <c r="L22" s="12"/>
      <c r="M22" s="14">
        <v>49103833482</v>
      </c>
      <c r="N22" s="12"/>
      <c r="O22" s="14">
        <v>48579223700</v>
      </c>
      <c r="P22" s="12"/>
      <c r="Q22" s="24">
        <v>524609782</v>
      </c>
      <c r="R22" s="24"/>
      <c r="S22" s="12"/>
      <c r="T22" s="12"/>
    </row>
    <row r="23" spans="1:20" ht="21.75" customHeight="1" x14ac:dyDescent="0.2">
      <c r="A23" s="6" t="s">
        <v>57</v>
      </c>
      <c r="C23" s="14">
        <v>87111986</v>
      </c>
      <c r="D23" s="12"/>
      <c r="E23" s="14">
        <v>436642176710</v>
      </c>
      <c r="F23" s="12"/>
      <c r="G23" s="14">
        <v>418247424815</v>
      </c>
      <c r="H23" s="12"/>
      <c r="I23" s="14">
        <v>18394751895</v>
      </c>
      <c r="J23" s="12"/>
      <c r="K23" s="14">
        <v>111045500</v>
      </c>
      <c r="L23" s="12"/>
      <c r="M23" s="14">
        <v>549315822302</v>
      </c>
      <c r="N23" s="12"/>
      <c r="O23" s="14">
        <v>533158483517</v>
      </c>
      <c r="P23" s="12"/>
      <c r="Q23" s="24">
        <v>16157338785</v>
      </c>
      <c r="R23" s="24"/>
      <c r="S23" s="12"/>
      <c r="T23" s="12"/>
    </row>
    <row r="24" spans="1:20" ht="21.75" customHeight="1" x14ac:dyDescent="0.2">
      <c r="A24" s="6" t="s">
        <v>40</v>
      </c>
      <c r="C24" s="14">
        <v>286431</v>
      </c>
      <c r="D24" s="12"/>
      <c r="E24" s="14">
        <v>4384602951</v>
      </c>
      <c r="F24" s="12"/>
      <c r="G24" s="14">
        <v>4222497546</v>
      </c>
      <c r="H24" s="12"/>
      <c r="I24" s="14">
        <v>162105405</v>
      </c>
      <c r="J24" s="12"/>
      <c r="K24" s="14">
        <v>390000</v>
      </c>
      <c r="L24" s="12"/>
      <c r="M24" s="14">
        <v>5893301905</v>
      </c>
      <c r="N24" s="12"/>
      <c r="O24" s="14">
        <v>5749287041</v>
      </c>
      <c r="P24" s="12"/>
      <c r="Q24" s="24">
        <v>144014864</v>
      </c>
      <c r="R24" s="24"/>
      <c r="S24" s="12"/>
      <c r="T24" s="12"/>
    </row>
    <row r="25" spans="1:20" ht="21.75" customHeight="1" x14ac:dyDescent="0.2">
      <c r="A25" s="6" t="s">
        <v>28</v>
      </c>
      <c r="C25" s="14">
        <v>7800000</v>
      </c>
      <c r="D25" s="12"/>
      <c r="E25" s="14">
        <v>97083887300</v>
      </c>
      <c r="F25" s="12"/>
      <c r="G25" s="14">
        <v>122971937445</v>
      </c>
      <c r="H25" s="12"/>
      <c r="I25" s="14">
        <v>-25888050145</v>
      </c>
      <c r="J25" s="12"/>
      <c r="K25" s="14">
        <v>11000000</v>
      </c>
      <c r="L25" s="12"/>
      <c r="M25" s="14">
        <v>140337045526</v>
      </c>
      <c r="N25" s="12"/>
      <c r="O25" s="14">
        <v>173421963026</v>
      </c>
      <c r="P25" s="12"/>
      <c r="Q25" s="24">
        <v>-33084917500</v>
      </c>
      <c r="R25" s="24"/>
      <c r="S25" s="12"/>
      <c r="T25" s="12"/>
    </row>
    <row r="26" spans="1:20" ht="21.75" customHeight="1" x14ac:dyDescent="0.2">
      <c r="A26" s="6" t="s">
        <v>39</v>
      </c>
      <c r="C26" s="14">
        <v>312500</v>
      </c>
      <c r="D26" s="12"/>
      <c r="E26" s="14">
        <v>2472422144</v>
      </c>
      <c r="F26" s="12"/>
      <c r="G26" s="14">
        <v>2904489842</v>
      </c>
      <c r="H26" s="12"/>
      <c r="I26" s="14">
        <f>-432067698+279576561</f>
        <v>-152491137</v>
      </c>
      <c r="J26" s="12"/>
      <c r="K26" s="14">
        <v>625000</v>
      </c>
      <c r="L26" s="12"/>
      <c r="M26" s="14">
        <v>4640693741</v>
      </c>
      <c r="N26" s="12"/>
      <c r="O26" s="14">
        <v>5808979687</v>
      </c>
      <c r="P26" s="12"/>
      <c r="Q26" s="24">
        <v>-1168285946</v>
      </c>
      <c r="R26" s="24"/>
      <c r="S26" s="12"/>
      <c r="T26" s="12"/>
    </row>
    <row r="27" spans="1:20" ht="21.75" customHeight="1" x14ac:dyDescent="0.2">
      <c r="A27" s="6" t="s">
        <v>23</v>
      </c>
      <c r="C27" s="14">
        <v>3124074</v>
      </c>
      <c r="D27" s="12"/>
      <c r="E27" s="14">
        <v>43567093683</v>
      </c>
      <c r="F27" s="12"/>
      <c r="G27" s="14">
        <v>43911568672</v>
      </c>
      <c r="H27" s="12"/>
      <c r="I27" s="14">
        <v>-344474989</v>
      </c>
      <c r="J27" s="12"/>
      <c r="K27" s="14">
        <v>5516486</v>
      </c>
      <c r="L27" s="12"/>
      <c r="M27" s="14">
        <v>76206879102</v>
      </c>
      <c r="N27" s="12"/>
      <c r="O27" s="14">
        <v>77538993427</v>
      </c>
      <c r="P27" s="12"/>
      <c r="Q27" s="24">
        <v>-1332114325</v>
      </c>
      <c r="R27" s="24"/>
      <c r="S27" s="12"/>
      <c r="T27" s="12"/>
    </row>
    <row r="28" spans="1:20" ht="21.75" customHeight="1" x14ac:dyDescent="0.2">
      <c r="A28" s="6" t="s">
        <v>63</v>
      </c>
      <c r="C28" s="14">
        <v>8457876</v>
      </c>
      <c r="D28" s="12"/>
      <c r="E28" s="14">
        <v>63917123599</v>
      </c>
      <c r="F28" s="12"/>
      <c r="G28" s="14">
        <v>71127886856</v>
      </c>
      <c r="H28" s="12"/>
      <c r="I28" s="14">
        <v>-7210763257</v>
      </c>
      <c r="J28" s="12"/>
      <c r="K28" s="14">
        <v>8462143</v>
      </c>
      <c r="L28" s="12"/>
      <c r="M28" s="14">
        <v>63951904842</v>
      </c>
      <c r="N28" s="12"/>
      <c r="O28" s="14">
        <v>71163770890</v>
      </c>
      <c r="P28" s="12"/>
      <c r="Q28" s="24">
        <v>-7211866048</v>
      </c>
      <c r="R28" s="24"/>
      <c r="S28" s="12"/>
      <c r="T28" s="12"/>
    </row>
    <row r="29" spans="1:20" ht="21.75" customHeight="1" x14ac:dyDescent="0.2">
      <c r="A29" s="6" t="s">
        <v>58</v>
      </c>
      <c r="C29" s="14">
        <v>995970</v>
      </c>
      <c r="D29" s="12"/>
      <c r="E29" s="14">
        <v>11092373694</v>
      </c>
      <c r="F29" s="12"/>
      <c r="G29" s="14">
        <v>11375605368</v>
      </c>
      <c r="H29" s="12"/>
      <c r="I29" s="14">
        <v>-283231674</v>
      </c>
      <c r="J29" s="12"/>
      <c r="K29" s="14">
        <v>3500000</v>
      </c>
      <c r="L29" s="12"/>
      <c r="M29" s="14">
        <v>38659254037</v>
      </c>
      <c r="N29" s="12"/>
      <c r="O29" s="14">
        <v>39975720523</v>
      </c>
      <c r="P29" s="12"/>
      <c r="Q29" s="24">
        <v>-1316466486</v>
      </c>
      <c r="R29" s="24"/>
      <c r="S29" s="12"/>
      <c r="T29" s="12"/>
    </row>
    <row r="30" spans="1:20" ht="21.75" customHeight="1" x14ac:dyDescent="0.2">
      <c r="A30" s="6" t="s">
        <v>46</v>
      </c>
      <c r="C30" s="14">
        <v>1000000</v>
      </c>
      <c r="D30" s="12"/>
      <c r="E30" s="14">
        <v>13197319256</v>
      </c>
      <c r="F30" s="12"/>
      <c r="G30" s="14">
        <v>12087648145</v>
      </c>
      <c r="H30" s="12"/>
      <c r="I30" s="14">
        <v>1109671111</v>
      </c>
      <c r="J30" s="12"/>
      <c r="K30" s="14">
        <v>8866134</v>
      </c>
      <c r="L30" s="12"/>
      <c r="M30" s="14">
        <v>111284554201</v>
      </c>
      <c r="N30" s="12"/>
      <c r="O30" s="14">
        <v>107170707483</v>
      </c>
      <c r="P30" s="12"/>
      <c r="Q30" s="24">
        <v>4113846718</v>
      </c>
      <c r="R30" s="24"/>
      <c r="S30" s="12"/>
      <c r="T30" s="12"/>
    </row>
    <row r="31" spans="1:20" ht="21.75" customHeight="1" x14ac:dyDescent="0.2">
      <c r="A31" s="6" t="s">
        <v>61</v>
      </c>
      <c r="C31" s="14">
        <v>2654157</v>
      </c>
      <c r="D31" s="12"/>
      <c r="E31" s="14">
        <v>26866489474</v>
      </c>
      <c r="F31" s="12"/>
      <c r="G31" s="14">
        <v>28045817452</v>
      </c>
      <c r="H31" s="12"/>
      <c r="I31" s="14">
        <v>-1179327978</v>
      </c>
      <c r="J31" s="12"/>
      <c r="K31" s="14">
        <v>3271000</v>
      </c>
      <c r="L31" s="12"/>
      <c r="M31" s="14">
        <v>32950535872</v>
      </c>
      <c r="N31" s="12"/>
      <c r="O31" s="14">
        <v>34563844150</v>
      </c>
      <c r="P31" s="12"/>
      <c r="Q31" s="24">
        <v>-1613308278</v>
      </c>
      <c r="R31" s="24"/>
      <c r="S31" s="12"/>
      <c r="T31" s="12"/>
    </row>
    <row r="32" spans="1:20" ht="21.75" customHeight="1" x14ac:dyDescent="0.2">
      <c r="A32" s="6" t="s">
        <v>68</v>
      </c>
      <c r="C32" s="14">
        <v>1147562</v>
      </c>
      <c r="D32" s="12"/>
      <c r="E32" s="14">
        <v>17784050677</v>
      </c>
      <c r="F32" s="12"/>
      <c r="G32" s="14">
        <v>20943876352</v>
      </c>
      <c r="H32" s="12"/>
      <c r="I32" s="14">
        <f>-3159825675+3148425857</f>
        <v>-11399818</v>
      </c>
      <c r="J32" s="12"/>
      <c r="K32" s="14">
        <v>1250000</v>
      </c>
      <c r="L32" s="12"/>
      <c r="M32" s="14">
        <v>19375314994</v>
      </c>
      <c r="N32" s="12"/>
      <c r="O32" s="14">
        <v>22813447500</v>
      </c>
      <c r="P32" s="12"/>
      <c r="Q32" s="24">
        <v>-3438132506</v>
      </c>
      <c r="R32" s="24"/>
      <c r="S32" s="12"/>
      <c r="T32" s="12"/>
    </row>
    <row r="33" spans="1:20" ht="21.75" customHeight="1" x14ac:dyDescent="0.2">
      <c r="A33" s="6" t="s">
        <v>64</v>
      </c>
      <c r="C33" s="14">
        <v>2689415</v>
      </c>
      <c r="D33" s="12"/>
      <c r="E33" s="14">
        <v>58656498580</v>
      </c>
      <c r="F33" s="12"/>
      <c r="G33" s="14">
        <v>59804248270</v>
      </c>
      <c r="H33" s="12"/>
      <c r="I33" s="14">
        <v>-1147749690</v>
      </c>
      <c r="J33" s="12"/>
      <c r="K33" s="14">
        <v>3275153</v>
      </c>
      <c r="L33" s="12"/>
      <c r="M33" s="14">
        <v>70971834103</v>
      </c>
      <c r="N33" s="12"/>
      <c r="O33" s="14">
        <v>72829244655</v>
      </c>
      <c r="P33" s="12"/>
      <c r="Q33" s="24">
        <v>-1857410552</v>
      </c>
      <c r="R33" s="24"/>
      <c r="S33" s="12"/>
      <c r="T33" s="12"/>
    </row>
    <row r="34" spans="1:20" ht="21.75" customHeight="1" x14ac:dyDescent="0.2">
      <c r="A34" s="6" t="s">
        <v>56</v>
      </c>
      <c r="C34" s="14">
        <v>25456026</v>
      </c>
      <c r="D34" s="12"/>
      <c r="E34" s="14">
        <v>50404735486</v>
      </c>
      <c r="F34" s="12"/>
      <c r="G34" s="14">
        <v>52633490360</v>
      </c>
      <c r="H34" s="12"/>
      <c r="I34" s="14">
        <v>-2228754874</v>
      </c>
      <c r="J34" s="12"/>
      <c r="K34" s="14">
        <v>26760729</v>
      </c>
      <c r="L34" s="12"/>
      <c r="M34" s="14">
        <v>52927686366</v>
      </c>
      <c r="N34" s="12"/>
      <c r="O34" s="14">
        <v>55331125597</v>
      </c>
      <c r="P34" s="12"/>
      <c r="Q34" s="24">
        <v>-2403439231</v>
      </c>
      <c r="R34" s="24"/>
      <c r="S34" s="12"/>
      <c r="T34" s="12"/>
    </row>
    <row r="35" spans="1:20" ht="21.75" customHeight="1" x14ac:dyDescent="0.2">
      <c r="A35" s="6" t="s">
        <v>47</v>
      </c>
      <c r="C35" s="14">
        <v>50041</v>
      </c>
      <c r="D35" s="12"/>
      <c r="E35" s="14">
        <v>1713655213</v>
      </c>
      <c r="F35" s="12"/>
      <c r="G35" s="14">
        <v>1735044757</v>
      </c>
      <c r="H35" s="12"/>
      <c r="I35" s="14">
        <v>-21389544</v>
      </c>
      <c r="J35" s="12"/>
      <c r="K35" s="14">
        <v>1800000</v>
      </c>
      <c r="L35" s="12"/>
      <c r="M35" s="14">
        <v>58802296452</v>
      </c>
      <c r="N35" s="12"/>
      <c r="O35" s="14">
        <v>62410434910</v>
      </c>
      <c r="P35" s="12"/>
      <c r="Q35" s="24">
        <v>-3608138458</v>
      </c>
      <c r="R35" s="24"/>
      <c r="S35" s="12"/>
      <c r="T35" s="12"/>
    </row>
    <row r="36" spans="1:20" ht="21.75" customHeight="1" x14ac:dyDescent="0.2">
      <c r="A36" s="6" t="s">
        <v>19</v>
      </c>
      <c r="C36" s="14">
        <v>70050306</v>
      </c>
      <c r="D36" s="12"/>
      <c r="E36" s="14">
        <v>199932705089</v>
      </c>
      <c r="F36" s="12"/>
      <c r="G36" s="14">
        <v>202215702682</v>
      </c>
      <c r="H36" s="12"/>
      <c r="I36" s="14">
        <v>-2282997593</v>
      </c>
      <c r="J36" s="12"/>
      <c r="K36" s="14">
        <v>118000000</v>
      </c>
      <c r="L36" s="12"/>
      <c r="M36" s="14">
        <v>336065912570</v>
      </c>
      <c r="N36" s="12"/>
      <c r="O36" s="14">
        <v>340633100357</v>
      </c>
      <c r="P36" s="12"/>
      <c r="Q36" s="24">
        <v>-4567187787</v>
      </c>
      <c r="R36" s="24"/>
      <c r="S36" s="12"/>
      <c r="T36" s="12"/>
    </row>
    <row r="37" spans="1:20" ht="21.75" customHeight="1" x14ac:dyDescent="0.2">
      <c r="A37" s="6" t="s">
        <v>53</v>
      </c>
      <c r="C37" s="14">
        <v>1819681</v>
      </c>
      <c r="D37" s="12"/>
      <c r="E37" s="14">
        <v>53355823495</v>
      </c>
      <c r="F37" s="12"/>
      <c r="G37" s="14">
        <v>56020205139</v>
      </c>
      <c r="H37" s="12"/>
      <c r="I37" s="14">
        <v>-2664381644</v>
      </c>
      <c r="J37" s="12"/>
      <c r="K37" s="14">
        <v>3008399</v>
      </c>
      <c r="L37" s="12"/>
      <c r="M37" s="14">
        <v>87611665212</v>
      </c>
      <c r="N37" s="12"/>
      <c r="O37" s="14">
        <v>92615754594</v>
      </c>
      <c r="P37" s="12"/>
      <c r="Q37" s="24">
        <v>-5004089382</v>
      </c>
      <c r="R37" s="24"/>
      <c r="S37" s="12"/>
      <c r="T37" s="12"/>
    </row>
    <row r="38" spans="1:20" ht="21.75" customHeight="1" x14ac:dyDescent="0.2">
      <c r="A38" s="6" t="s">
        <v>37</v>
      </c>
      <c r="C38" s="14">
        <v>7714903</v>
      </c>
      <c r="D38" s="12"/>
      <c r="E38" s="14">
        <v>26402181636</v>
      </c>
      <c r="F38" s="12"/>
      <c r="G38" s="14">
        <v>26412033898</v>
      </c>
      <c r="H38" s="12"/>
      <c r="I38" s="14">
        <v>-9852262</v>
      </c>
      <c r="J38" s="12"/>
      <c r="K38" s="14">
        <v>7824001</v>
      </c>
      <c r="L38" s="12"/>
      <c r="M38" s="14">
        <v>26771997680</v>
      </c>
      <c r="N38" s="12"/>
      <c r="O38" s="14">
        <v>26785531805</v>
      </c>
      <c r="P38" s="12"/>
      <c r="Q38" s="24">
        <v>-13534125</v>
      </c>
      <c r="R38" s="24"/>
      <c r="S38" s="12"/>
      <c r="T38" s="12"/>
    </row>
    <row r="39" spans="1:20" ht="21.75" customHeight="1" x14ac:dyDescent="0.2">
      <c r="A39" s="6" t="s">
        <v>50</v>
      </c>
      <c r="C39" s="14">
        <v>2823373</v>
      </c>
      <c r="D39" s="12"/>
      <c r="E39" s="14">
        <v>54389582284</v>
      </c>
      <c r="F39" s="12"/>
      <c r="G39" s="14">
        <v>50490264992</v>
      </c>
      <c r="H39" s="12"/>
      <c r="I39" s="14">
        <v>3899317292</v>
      </c>
      <c r="J39" s="12"/>
      <c r="K39" s="14">
        <v>23501349</v>
      </c>
      <c r="L39" s="12"/>
      <c r="M39" s="14">
        <v>426189499626</v>
      </c>
      <c r="N39" s="12"/>
      <c r="O39" s="14">
        <v>420273672223</v>
      </c>
      <c r="P39" s="12"/>
      <c r="Q39" s="24">
        <v>5915827403</v>
      </c>
      <c r="R39" s="24"/>
      <c r="S39" s="12"/>
      <c r="T39" s="12"/>
    </row>
    <row r="40" spans="1:20" ht="21.75" customHeight="1" x14ac:dyDescent="0.2">
      <c r="A40" s="6" t="s">
        <v>72</v>
      </c>
      <c r="C40" s="14">
        <v>1562500</v>
      </c>
      <c r="D40" s="12"/>
      <c r="E40" s="14">
        <v>5183169315</v>
      </c>
      <c r="F40" s="12"/>
      <c r="G40" s="14">
        <v>3543839884</v>
      </c>
      <c r="H40" s="12"/>
      <c r="I40" s="14">
        <v>1639329431</v>
      </c>
      <c r="J40" s="12"/>
      <c r="K40" s="14">
        <v>1562500</v>
      </c>
      <c r="L40" s="12"/>
      <c r="M40" s="14">
        <v>5183169315</v>
      </c>
      <c r="N40" s="12"/>
      <c r="O40" s="14">
        <v>3543839884</v>
      </c>
      <c r="P40" s="12"/>
      <c r="Q40" s="24">
        <v>1639329431</v>
      </c>
      <c r="R40" s="24"/>
      <c r="S40" s="12"/>
      <c r="T40" s="12"/>
    </row>
    <row r="41" spans="1:20" ht="21.75" customHeight="1" x14ac:dyDescent="0.2">
      <c r="A41" s="6" t="s">
        <v>42</v>
      </c>
      <c r="C41" s="14">
        <v>10847705</v>
      </c>
      <c r="D41" s="12"/>
      <c r="E41" s="14">
        <v>213561945517</v>
      </c>
      <c r="F41" s="12"/>
      <c r="G41" s="14">
        <v>237229543553</v>
      </c>
      <c r="H41" s="12"/>
      <c r="I41" s="14">
        <v>-23667598036</v>
      </c>
      <c r="J41" s="12"/>
      <c r="K41" s="14">
        <v>11100000</v>
      </c>
      <c r="L41" s="12"/>
      <c r="M41" s="14">
        <v>218454966388</v>
      </c>
      <c r="N41" s="12"/>
      <c r="O41" s="14">
        <v>242747008092</v>
      </c>
      <c r="P41" s="12"/>
      <c r="Q41" s="24">
        <v>-24292041704</v>
      </c>
      <c r="R41" s="24"/>
      <c r="S41" s="12"/>
      <c r="T41" s="12"/>
    </row>
    <row r="42" spans="1:20" ht="21.75" customHeight="1" x14ac:dyDescent="0.2">
      <c r="A42" s="6" t="s">
        <v>32</v>
      </c>
      <c r="C42" s="14">
        <v>493079</v>
      </c>
      <c r="D42" s="12"/>
      <c r="E42" s="14">
        <v>2250154251</v>
      </c>
      <c r="F42" s="12"/>
      <c r="G42" s="14">
        <v>2240453557</v>
      </c>
      <c r="H42" s="12"/>
      <c r="I42" s="14">
        <f>9700694-58327336</f>
        <v>-48626642</v>
      </c>
      <c r="J42" s="12"/>
      <c r="K42" s="14">
        <v>1800000</v>
      </c>
      <c r="L42" s="12"/>
      <c r="M42" s="14">
        <v>8229227932</v>
      </c>
      <c r="N42" s="12"/>
      <c r="O42" s="14">
        <v>8178844590</v>
      </c>
      <c r="P42" s="12"/>
      <c r="Q42" s="24">
        <v>50383342</v>
      </c>
      <c r="R42" s="24"/>
      <c r="S42" s="12"/>
      <c r="T42" s="12"/>
    </row>
    <row r="43" spans="1:20" ht="21.75" customHeight="1" x14ac:dyDescent="0.2">
      <c r="A43" s="6" t="s">
        <v>38</v>
      </c>
      <c r="C43" s="14">
        <v>9678010</v>
      </c>
      <c r="D43" s="12"/>
      <c r="E43" s="14">
        <v>125305778394</v>
      </c>
      <c r="F43" s="12"/>
      <c r="G43" s="14">
        <v>159218047995</v>
      </c>
      <c r="H43" s="12"/>
      <c r="I43" s="14">
        <f>34633533361-33912269601</f>
        <v>721263760</v>
      </c>
      <c r="J43" s="12"/>
      <c r="K43" s="14">
        <v>13000000</v>
      </c>
      <c r="L43" s="12"/>
      <c r="M43" s="14">
        <v>171202957374</v>
      </c>
      <c r="N43" s="12"/>
      <c r="O43" s="14">
        <v>213869857500</v>
      </c>
      <c r="P43" s="12"/>
      <c r="Q43" s="24">
        <v>-42666900126</v>
      </c>
      <c r="R43" s="24"/>
      <c r="S43" s="12"/>
      <c r="T43" s="12"/>
    </row>
    <row r="44" spans="1:20" ht="21.75" customHeight="1" x14ac:dyDescent="0.2">
      <c r="A44" s="6" t="s">
        <v>60</v>
      </c>
      <c r="C44" s="14">
        <v>8528723</v>
      </c>
      <c r="D44" s="12"/>
      <c r="E44" s="14">
        <v>23269187129</v>
      </c>
      <c r="F44" s="12"/>
      <c r="G44" s="14">
        <v>22551419402</v>
      </c>
      <c r="H44" s="12"/>
      <c r="I44" s="14">
        <v>717767727</v>
      </c>
      <c r="J44" s="12"/>
      <c r="K44" s="14">
        <v>11560569</v>
      </c>
      <c r="L44" s="12"/>
      <c r="M44" s="14">
        <v>31243504101</v>
      </c>
      <c r="N44" s="12"/>
      <c r="O44" s="14">
        <v>30568144747</v>
      </c>
      <c r="P44" s="12"/>
      <c r="Q44" s="24">
        <v>675359354</v>
      </c>
      <c r="R44" s="24"/>
      <c r="S44" s="12"/>
      <c r="T44" s="12"/>
    </row>
    <row r="45" spans="1:20" ht="21.75" customHeight="1" x14ac:dyDescent="0.2">
      <c r="A45" s="6" t="s">
        <v>54</v>
      </c>
      <c r="C45" s="14">
        <v>2800000</v>
      </c>
      <c r="D45" s="12"/>
      <c r="E45" s="14">
        <v>10609533332</v>
      </c>
      <c r="F45" s="12"/>
      <c r="G45" s="14">
        <v>10793792541</v>
      </c>
      <c r="H45" s="12"/>
      <c r="I45" s="14">
        <v>-184259209</v>
      </c>
      <c r="J45" s="12"/>
      <c r="K45" s="14">
        <v>12332500</v>
      </c>
      <c r="L45" s="12"/>
      <c r="M45" s="14">
        <v>45543822489</v>
      </c>
      <c r="N45" s="12"/>
      <c r="O45" s="14">
        <v>47540873649</v>
      </c>
      <c r="P45" s="12"/>
      <c r="Q45" s="24">
        <v>-1997051160</v>
      </c>
      <c r="R45" s="24"/>
      <c r="S45" s="12"/>
      <c r="T45" s="12"/>
    </row>
    <row r="46" spans="1:20" ht="21.75" customHeight="1" x14ac:dyDescent="0.2">
      <c r="A46" s="6" t="s">
        <v>43</v>
      </c>
      <c r="C46" s="14">
        <v>5120738</v>
      </c>
      <c r="D46" s="12"/>
      <c r="E46" s="14">
        <v>129365310352</v>
      </c>
      <c r="F46" s="12"/>
      <c r="G46" s="14">
        <v>132906939473</v>
      </c>
      <c r="H46" s="12"/>
      <c r="I46" s="14">
        <v>-3541629121</v>
      </c>
      <c r="J46" s="12"/>
      <c r="K46" s="14">
        <v>5571900</v>
      </c>
      <c r="L46" s="12"/>
      <c r="M46" s="14">
        <v>141053030070</v>
      </c>
      <c r="N46" s="12"/>
      <c r="O46" s="14">
        <v>144616689829</v>
      </c>
      <c r="P46" s="12"/>
      <c r="Q46" s="24">
        <v>-3563659759</v>
      </c>
      <c r="R46" s="24"/>
      <c r="S46" s="12"/>
      <c r="T46" s="12"/>
    </row>
    <row r="47" spans="1:20" ht="21.75" customHeight="1" x14ac:dyDescent="0.2">
      <c r="A47" s="6" t="s">
        <v>67</v>
      </c>
      <c r="C47" s="14">
        <v>5867808</v>
      </c>
      <c r="D47" s="12"/>
      <c r="E47" s="14">
        <v>78086982634</v>
      </c>
      <c r="F47" s="12"/>
      <c r="G47" s="14">
        <v>85685220843</v>
      </c>
      <c r="H47" s="12"/>
      <c r="I47" s="14">
        <v>-7598238209</v>
      </c>
      <c r="J47" s="12"/>
      <c r="K47" s="14">
        <v>8581589</v>
      </c>
      <c r="L47" s="12"/>
      <c r="M47" s="14">
        <v>116427729324</v>
      </c>
      <c r="N47" s="12"/>
      <c r="O47" s="14">
        <v>125313464341</v>
      </c>
      <c r="P47" s="12"/>
      <c r="Q47" s="24">
        <v>-8885735017</v>
      </c>
      <c r="R47" s="24"/>
      <c r="S47" s="12"/>
      <c r="T47" s="12"/>
    </row>
    <row r="48" spans="1:20" ht="21.75" customHeight="1" x14ac:dyDescent="0.2">
      <c r="A48" s="6" t="s">
        <v>70</v>
      </c>
      <c r="C48" s="14">
        <v>1212467</v>
      </c>
      <c r="D48" s="12"/>
      <c r="E48" s="14">
        <v>9364206998</v>
      </c>
      <c r="F48" s="12"/>
      <c r="G48" s="14">
        <v>8436769747</v>
      </c>
      <c r="H48" s="12"/>
      <c r="I48" s="14">
        <f>927437251-7</f>
        <v>927437244</v>
      </c>
      <c r="J48" s="12"/>
      <c r="K48" s="14">
        <v>7688531</v>
      </c>
      <c r="L48" s="12"/>
      <c r="M48" s="14">
        <v>56098385119</v>
      </c>
      <c r="N48" s="12"/>
      <c r="O48" s="14">
        <v>53499489689</v>
      </c>
      <c r="P48" s="12"/>
      <c r="Q48" s="24">
        <v>2598895430</v>
      </c>
      <c r="R48" s="24"/>
      <c r="S48" s="12"/>
      <c r="T48" s="12"/>
    </row>
    <row r="49" spans="1:20" ht="21.75" customHeight="1" x14ac:dyDescent="0.2">
      <c r="A49" s="6" t="s">
        <v>55</v>
      </c>
      <c r="C49" s="14">
        <v>0</v>
      </c>
      <c r="D49" s="12"/>
      <c r="E49" s="14">
        <v>0</v>
      </c>
      <c r="F49" s="12"/>
      <c r="G49" s="14">
        <v>0</v>
      </c>
      <c r="H49" s="12"/>
      <c r="I49" s="14">
        <v>0</v>
      </c>
      <c r="J49" s="12"/>
      <c r="K49" s="14">
        <v>2571027</v>
      </c>
      <c r="L49" s="12"/>
      <c r="M49" s="14">
        <v>14742988358</v>
      </c>
      <c r="N49" s="12"/>
      <c r="O49" s="14">
        <v>14567657513</v>
      </c>
      <c r="P49" s="12"/>
      <c r="Q49" s="24">
        <v>175330845</v>
      </c>
      <c r="R49" s="24"/>
      <c r="S49" s="12"/>
      <c r="T49" s="12"/>
    </row>
    <row r="50" spans="1:20" ht="21.75" customHeight="1" x14ac:dyDescent="0.2">
      <c r="A50" s="6" t="s">
        <v>66</v>
      </c>
      <c r="C50" s="14">
        <v>0</v>
      </c>
      <c r="D50" s="12"/>
      <c r="E50" s="14">
        <v>0</v>
      </c>
      <c r="F50" s="12"/>
      <c r="G50" s="14">
        <v>0</v>
      </c>
      <c r="H50" s="12"/>
      <c r="I50" s="14">
        <v>0</v>
      </c>
      <c r="J50" s="12"/>
      <c r="K50" s="14">
        <v>52172568</v>
      </c>
      <c r="L50" s="12"/>
      <c r="M50" s="14">
        <v>365982805643</v>
      </c>
      <c r="N50" s="12"/>
      <c r="O50" s="14">
        <v>360441881488</v>
      </c>
      <c r="P50" s="12"/>
      <c r="Q50" s="24">
        <v>5540924155</v>
      </c>
      <c r="R50" s="24"/>
      <c r="S50" s="12"/>
      <c r="T50" s="12"/>
    </row>
    <row r="51" spans="1:20" ht="21.75" customHeight="1" x14ac:dyDescent="0.2">
      <c r="A51" s="6" t="s">
        <v>45</v>
      </c>
      <c r="C51" s="14">
        <v>0</v>
      </c>
      <c r="D51" s="12"/>
      <c r="E51" s="14">
        <v>0</v>
      </c>
      <c r="F51" s="12"/>
      <c r="G51" s="14">
        <v>0</v>
      </c>
      <c r="H51" s="12"/>
      <c r="I51" s="14">
        <v>0</v>
      </c>
      <c r="J51" s="12"/>
      <c r="K51" s="14">
        <v>64152699</v>
      </c>
      <c r="L51" s="12"/>
      <c r="M51" s="14">
        <v>520334393522</v>
      </c>
      <c r="N51" s="12"/>
      <c r="O51" s="14">
        <v>518458152274</v>
      </c>
      <c r="P51" s="12"/>
      <c r="Q51" s="24">
        <v>1876241248</v>
      </c>
      <c r="R51" s="24"/>
      <c r="S51" s="12"/>
      <c r="T51" s="12"/>
    </row>
    <row r="52" spans="1:20" ht="21.75" customHeight="1" x14ac:dyDescent="0.2">
      <c r="A52" s="6" t="s">
        <v>48</v>
      </c>
      <c r="C52" s="14">
        <v>0</v>
      </c>
      <c r="D52" s="12"/>
      <c r="E52" s="14">
        <v>0</v>
      </c>
      <c r="F52" s="12"/>
      <c r="G52" s="14">
        <v>0</v>
      </c>
      <c r="H52" s="12"/>
      <c r="I52" s="14">
        <v>0</v>
      </c>
      <c r="J52" s="12"/>
      <c r="K52" s="14">
        <v>2200000</v>
      </c>
      <c r="L52" s="12"/>
      <c r="M52" s="14">
        <v>14077394795</v>
      </c>
      <c r="N52" s="12"/>
      <c r="O52" s="14">
        <v>14149307711</v>
      </c>
      <c r="P52" s="12"/>
      <c r="Q52" s="24">
        <v>-71912916</v>
      </c>
      <c r="R52" s="24"/>
      <c r="S52" s="12"/>
      <c r="T52" s="12"/>
    </row>
    <row r="53" spans="1:20" ht="21.75" customHeight="1" x14ac:dyDescent="0.2">
      <c r="A53" s="6" t="s">
        <v>41</v>
      </c>
      <c r="C53" s="14">
        <v>0</v>
      </c>
      <c r="D53" s="12"/>
      <c r="E53" s="14">
        <v>0</v>
      </c>
      <c r="F53" s="12"/>
      <c r="G53" s="14">
        <v>0</v>
      </c>
      <c r="H53" s="12"/>
      <c r="I53" s="14">
        <v>0</v>
      </c>
      <c r="J53" s="12"/>
      <c r="K53" s="14">
        <v>8400000</v>
      </c>
      <c r="L53" s="12"/>
      <c r="M53" s="14">
        <v>20107853181</v>
      </c>
      <c r="N53" s="12"/>
      <c r="O53" s="14">
        <v>20023347964</v>
      </c>
      <c r="P53" s="12"/>
      <c r="Q53" s="24">
        <v>84505217</v>
      </c>
      <c r="R53" s="24"/>
      <c r="S53" s="12"/>
      <c r="T53" s="12"/>
    </row>
    <row r="54" spans="1:20" ht="21.75" customHeight="1" x14ac:dyDescent="0.2">
      <c r="A54" s="6" t="s">
        <v>114</v>
      </c>
      <c r="C54" s="14">
        <v>0</v>
      </c>
      <c r="D54" s="12"/>
      <c r="E54" s="14">
        <v>0</v>
      </c>
      <c r="F54" s="12"/>
      <c r="G54" s="14">
        <v>0</v>
      </c>
      <c r="H54" s="12"/>
      <c r="I54" s="14">
        <v>0</v>
      </c>
      <c r="J54" s="12"/>
      <c r="K54" s="14">
        <v>3288586</v>
      </c>
      <c r="L54" s="12"/>
      <c r="M54" s="14">
        <v>49658721127</v>
      </c>
      <c r="N54" s="12"/>
      <c r="O54" s="14">
        <v>49133354266</v>
      </c>
      <c r="P54" s="12"/>
      <c r="Q54" s="24">
        <v>525366861</v>
      </c>
      <c r="R54" s="24"/>
      <c r="S54" s="12"/>
      <c r="T54" s="12"/>
    </row>
    <row r="55" spans="1:20" ht="21.75" customHeight="1" x14ac:dyDescent="0.2">
      <c r="A55" s="6" t="s">
        <v>115</v>
      </c>
      <c r="C55" s="14">
        <v>0</v>
      </c>
      <c r="D55" s="12"/>
      <c r="E55" s="14">
        <v>0</v>
      </c>
      <c r="F55" s="12"/>
      <c r="G55" s="14">
        <v>0</v>
      </c>
      <c r="H55" s="12"/>
      <c r="I55" s="14">
        <v>0</v>
      </c>
      <c r="J55" s="12"/>
      <c r="K55" s="14">
        <v>3212711</v>
      </c>
      <c r="L55" s="12"/>
      <c r="M55" s="14">
        <v>12473207333</v>
      </c>
      <c r="N55" s="12"/>
      <c r="O55" s="14">
        <v>12525281039</v>
      </c>
      <c r="P55" s="12"/>
      <c r="Q55" s="24">
        <v>-52073706</v>
      </c>
      <c r="R55" s="24"/>
      <c r="S55" s="12"/>
      <c r="T55" s="12"/>
    </row>
    <row r="56" spans="1:20" ht="21.75" customHeight="1" x14ac:dyDescent="0.2">
      <c r="A56" s="6" t="s">
        <v>62</v>
      </c>
      <c r="C56" s="14">
        <v>0</v>
      </c>
      <c r="D56" s="12"/>
      <c r="E56" s="14">
        <v>0</v>
      </c>
      <c r="F56" s="12"/>
      <c r="G56" s="14">
        <v>0</v>
      </c>
      <c r="H56" s="12"/>
      <c r="I56" s="14">
        <v>0</v>
      </c>
      <c r="J56" s="12"/>
      <c r="K56" s="14">
        <v>6583212</v>
      </c>
      <c r="L56" s="12"/>
      <c r="M56" s="14">
        <v>10107317441</v>
      </c>
      <c r="N56" s="12"/>
      <c r="O56" s="14">
        <v>10247969598</v>
      </c>
      <c r="P56" s="12"/>
      <c r="Q56" s="24">
        <v>-140652157</v>
      </c>
      <c r="R56" s="24"/>
      <c r="S56" s="12"/>
      <c r="T56" s="12"/>
    </row>
    <row r="57" spans="1:20" ht="21.75" customHeight="1" x14ac:dyDescent="0.2">
      <c r="A57" s="6" t="s">
        <v>116</v>
      </c>
      <c r="C57" s="14">
        <v>0</v>
      </c>
      <c r="D57" s="12"/>
      <c r="E57" s="14">
        <v>0</v>
      </c>
      <c r="F57" s="12"/>
      <c r="G57" s="14">
        <v>0</v>
      </c>
      <c r="H57" s="12"/>
      <c r="I57" s="14">
        <v>0</v>
      </c>
      <c r="J57" s="12"/>
      <c r="K57" s="14">
        <v>3738379</v>
      </c>
      <c r="L57" s="12"/>
      <c r="M57" s="14">
        <v>18815732698</v>
      </c>
      <c r="N57" s="12"/>
      <c r="O57" s="14">
        <v>17607050685</v>
      </c>
      <c r="P57" s="12"/>
      <c r="Q57" s="24">
        <v>1208682013</v>
      </c>
      <c r="R57" s="24"/>
      <c r="S57" s="12"/>
      <c r="T57" s="12"/>
    </row>
    <row r="58" spans="1:20" ht="21.75" customHeight="1" x14ac:dyDescent="0.2">
      <c r="A58" s="6" t="s">
        <v>117</v>
      </c>
      <c r="C58" s="14">
        <v>0</v>
      </c>
      <c r="D58" s="12"/>
      <c r="E58" s="14">
        <v>0</v>
      </c>
      <c r="F58" s="12"/>
      <c r="G58" s="14">
        <v>0</v>
      </c>
      <c r="H58" s="12"/>
      <c r="I58" s="14">
        <v>0</v>
      </c>
      <c r="J58" s="12"/>
      <c r="K58" s="14">
        <v>3295243</v>
      </c>
      <c r="L58" s="12"/>
      <c r="M58" s="14">
        <v>6990187835</v>
      </c>
      <c r="N58" s="12"/>
      <c r="O58" s="14">
        <v>7000034781</v>
      </c>
      <c r="P58" s="12"/>
      <c r="Q58" s="24">
        <v>-9846946</v>
      </c>
      <c r="R58" s="24"/>
      <c r="S58" s="12"/>
      <c r="T58" s="12"/>
    </row>
    <row r="59" spans="1:20" ht="21.75" customHeight="1" x14ac:dyDescent="0.2">
      <c r="A59" s="6" t="s">
        <v>20</v>
      </c>
      <c r="C59" s="14">
        <v>0</v>
      </c>
      <c r="D59" s="12"/>
      <c r="E59" s="14">
        <v>0</v>
      </c>
      <c r="F59" s="12"/>
      <c r="G59" s="14">
        <v>0</v>
      </c>
      <c r="H59" s="12"/>
      <c r="I59" s="14">
        <v>0</v>
      </c>
      <c r="J59" s="12"/>
      <c r="K59" s="14">
        <v>18300000</v>
      </c>
      <c r="L59" s="12"/>
      <c r="M59" s="14">
        <v>59885151240</v>
      </c>
      <c r="N59" s="12"/>
      <c r="O59" s="14">
        <v>58266141616</v>
      </c>
      <c r="P59" s="12"/>
      <c r="Q59" s="24">
        <v>1619009624</v>
      </c>
      <c r="R59" s="24"/>
      <c r="S59" s="12"/>
      <c r="T59" s="12"/>
    </row>
    <row r="60" spans="1:20" ht="21.75" customHeight="1" x14ac:dyDescent="0.2">
      <c r="A60" s="6" t="s">
        <v>31</v>
      </c>
      <c r="C60" s="14">
        <v>0</v>
      </c>
      <c r="D60" s="12"/>
      <c r="E60" s="14">
        <v>0</v>
      </c>
      <c r="F60" s="12"/>
      <c r="G60" s="14">
        <v>0</v>
      </c>
      <c r="H60" s="12"/>
      <c r="I60" s="14">
        <v>0</v>
      </c>
      <c r="J60" s="12"/>
      <c r="K60" s="14">
        <v>1835578</v>
      </c>
      <c r="L60" s="12"/>
      <c r="M60" s="14">
        <v>20085198405</v>
      </c>
      <c r="N60" s="12"/>
      <c r="O60" s="14">
        <v>19158891286</v>
      </c>
      <c r="P60" s="12"/>
      <c r="Q60" s="24">
        <v>926307119</v>
      </c>
      <c r="R60" s="24"/>
      <c r="S60" s="12"/>
      <c r="T60" s="12"/>
    </row>
    <row r="61" spans="1:20" ht="21.75" customHeight="1" x14ac:dyDescent="0.2">
      <c r="A61" s="7" t="s">
        <v>118</v>
      </c>
      <c r="C61" s="15">
        <v>0</v>
      </c>
      <c r="D61" s="12"/>
      <c r="E61" s="15">
        <v>0</v>
      </c>
      <c r="F61" s="12"/>
      <c r="G61" s="15">
        <v>0</v>
      </c>
      <c r="H61" s="12"/>
      <c r="I61" s="15">
        <v>0</v>
      </c>
      <c r="J61" s="12"/>
      <c r="K61" s="15">
        <v>2409443</v>
      </c>
      <c r="L61" s="12"/>
      <c r="M61" s="15">
        <v>23701547177</v>
      </c>
      <c r="N61" s="12"/>
      <c r="O61" s="15">
        <v>24190578822</v>
      </c>
      <c r="P61" s="12"/>
      <c r="Q61" s="34">
        <f>-489031645+635</f>
        <v>-489031010</v>
      </c>
      <c r="R61" s="34"/>
      <c r="S61" s="12"/>
      <c r="T61" s="12"/>
    </row>
    <row r="62" spans="1:20" ht="21.75" customHeight="1" x14ac:dyDescent="0.2">
      <c r="A62" s="8" t="s">
        <v>73</v>
      </c>
      <c r="C62" s="16">
        <v>394686641</v>
      </c>
      <c r="D62" s="12"/>
      <c r="E62" s="16">
        <v>2443662726526</v>
      </c>
      <c r="F62" s="12"/>
      <c r="G62" s="16">
        <v>2550217932218</v>
      </c>
      <c r="H62" s="12"/>
      <c r="I62" s="16">
        <f>SUM(I8:I61)</f>
        <v>-57751766970</v>
      </c>
      <c r="J62" s="12"/>
      <c r="K62" s="16">
        <v>765379430</v>
      </c>
      <c r="L62" s="12"/>
      <c r="M62" s="16">
        <v>5162914714883</v>
      </c>
      <c r="N62" s="12"/>
      <c r="O62" s="16">
        <v>5295597598262</v>
      </c>
      <c r="P62" s="12"/>
      <c r="Q62" s="35">
        <f t="shared" ref="Q62" si="0">SUM(Q8:R61)</f>
        <v>-132682882744</v>
      </c>
      <c r="R62" s="35"/>
      <c r="S62" s="12"/>
      <c r="T62" s="12"/>
    </row>
    <row r="63" spans="1:20" x14ac:dyDescent="0.2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x14ac:dyDescent="0.2">
      <c r="Q64" s="18"/>
    </row>
    <row r="65" spans="9:17" x14ac:dyDescent="0.2">
      <c r="I65" s="18"/>
      <c r="Q65" s="18"/>
    </row>
    <row r="66" spans="9:17" x14ac:dyDescent="0.2">
      <c r="I66" s="18"/>
      <c r="Q66" s="18"/>
    </row>
    <row r="67" spans="9:17" x14ac:dyDescent="0.2">
      <c r="I67" s="18"/>
      <c r="Q67" s="18"/>
    </row>
    <row r="68" spans="9:17" x14ac:dyDescent="0.2">
      <c r="I68" s="18"/>
    </row>
    <row r="71" spans="9:17" x14ac:dyDescent="0.2">
      <c r="Q71" s="18"/>
    </row>
    <row r="73" spans="9:17" x14ac:dyDescent="0.2">
      <c r="I73" s="18"/>
    </row>
    <row r="75" spans="9:17" x14ac:dyDescent="0.2">
      <c r="I75" s="18"/>
    </row>
  </sheetData>
  <mergeCells count="6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2024-07-29T07:25:49Z</dcterms:created>
  <dcterms:modified xsi:type="dcterms:W3CDTF">2024-07-29T10:54:31Z</dcterms:modified>
</cp:coreProperties>
</file>