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D3A113C7-17D1-4483-A973-E7FAD81D4485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سهام'!$A$1:$X$69</definedName>
    <definedName name="_xlnm.Print_Area" localSheetId="6">'درآمد سود سهام'!$A$1:$T$40</definedName>
    <definedName name="_xlnm.Print_Area" localSheetId="9">'درآمد ناشی از تغییر قیمت اوراق'!$A$1:$S$51</definedName>
    <definedName name="_xlnm.Print_Area" localSheetId="8">'درآمد ناشی از فروش'!$A$1:$S$63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سهام!$A$1:$AC$55</definedName>
  </definedNames>
  <calcPr calcId="191029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9" i="9"/>
  <c r="W6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9" i="9"/>
  <c r="F10" i="8"/>
  <c r="F9" i="8"/>
  <c r="J9" i="8" s="1"/>
  <c r="F8" i="8"/>
  <c r="U10" i="9"/>
  <c r="U69" i="9" s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9" i="9"/>
  <c r="S63" i="9"/>
  <c r="P67" i="9"/>
  <c r="N69" i="9"/>
  <c r="N61" i="9"/>
  <c r="J6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9" i="9"/>
  <c r="H19" i="9"/>
  <c r="H69" i="9" s="1"/>
  <c r="H13" i="9"/>
  <c r="H17" i="9"/>
  <c r="I63" i="19"/>
  <c r="D59" i="9"/>
  <c r="S69" i="9"/>
  <c r="P69" i="9"/>
  <c r="F69" i="9"/>
  <c r="D69" i="9"/>
  <c r="J13" i="13"/>
  <c r="J9" i="13"/>
  <c r="J10" i="13"/>
  <c r="J11" i="13"/>
  <c r="J12" i="13"/>
  <c r="J8" i="13"/>
  <c r="F13" i="13"/>
  <c r="F9" i="13"/>
  <c r="F10" i="13"/>
  <c r="F11" i="13"/>
  <c r="F12" i="13"/>
  <c r="F8" i="13"/>
  <c r="D13" i="13"/>
  <c r="H13" i="13"/>
  <c r="M40" i="15"/>
  <c r="M31" i="15"/>
  <c r="I40" i="15"/>
  <c r="I31" i="15"/>
  <c r="S40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8" i="15"/>
  <c r="O40" i="15"/>
  <c r="O35" i="15"/>
  <c r="M13" i="18"/>
  <c r="M9" i="18"/>
  <c r="M10" i="18"/>
  <c r="M11" i="18"/>
  <c r="M12" i="18"/>
  <c r="M8" i="18"/>
  <c r="K13" i="18"/>
  <c r="K10" i="18"/>
  <c r="I16" i="19"/>
  <c r="I12" i="19"/>
  <c r="I51" i="21"/>
  <c r="Q45" i="21"/>
  <c r="Q51" i="21" s="1"/>
  <c r="Q63" i="19"/>
  <c r="Q62" i="19"/>
  <c r="AB55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9" i="2"/>
  <c r="L16" i="7"/>
  <c r="L15" i="7"/>
  <c r="L14" i="7"/>
  <c r="L13" i="7"/>
  <c r="L12" i="7"/>
  <c r="L11" i="7"/>
  <c r="L10" i="7"/>
  <c r="L9" i="7"/>
  <c r="J17" i="7"/>
  <c r="J10" i="7"/>
  <c r="J11" i="7"/>
  <c r="J12" i="7"/>
  <c r="J13" i="7"/>
  <c r="J14" i="7"/>
  <c r="J15" i="7"/>
  <c r="J16" i="7"/>
  <c r="J9" i="7"/>
  <c r="Z55" i="2"/>
  <c r="Z53" i="2"/>
  <c r="X55" i="2"/>
  <c r="H55" i="2"/>
  <c r="J55" i="2"/>
  <c r="J53" i="2"/>
  <c r="L69" i="9" l="1"/>
  <c r="F11" i="8"/>
  <c r="H8" i="8" s="1"/>
  <c r="J8" i="8"/>
  <c r="J10" i="8"/>
  <c r="L17" i="7"/>
  <c r="J11" i="8" l="1"/>
  <c r="H10" i="8"/>
  <c r="H9" i="8"/>
  <c r="H11" i="8" s="1"/>
</calcChain>
</file>

<file path=xl/sharedStrings.xml><?xml version="1.0" encoding="utf-8"?>
<sst xmlns="http://schemas.openxmlformats.org/spreadsheetml/2006/main" count="456" uniqueCount="160">
  <si>
    <t>صندوق سرمایه‌گذاری تجارت شاخصی کاردان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</si>
  <si>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</si>
  <si>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</si>
  <si>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</si>
  <si>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</si>
  <si>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</si>
  <si>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</si>
  <si>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</si>
  <si>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</si>
  <si>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</si>
  <si>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</si>
  <si>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</si>
  <si>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</si>
  <si>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</si>
  <si>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</si>
  <si>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</si>
  <si>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</si>
  <si>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</si>
  <si>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</si>
  <si>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</si>
  <si>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</si>
  <si>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اتکایی ایران معین</t>
  </si>
  <si>
    <t>بیمه البرز</t>
  </si>
  <si>
    <t>بین المللی توسعه ص. معادن غدیر</t>
  </si>
  <si>
    <t>بین‌المللی‌توسعه‌ساختمان</t>
  </si>
  <si>
    <t>پالایش نفت اصفهان</t>
  </si>
  <si>
    <t>پالایش نفت تبریز</t>
  </si>
  <si>
    <t>پتروشیمی پردیس</t>
  </si>
  <si>
    <t>پتروشیمی تندگویان</t>
  </si>
  <si>
    <t>پتروشیمی نوری</t>
  </si>
  <si>
    <t>پدیده شیمی قرن</t>
  </si>
  <si>
    <t>پویا زرکان آق دره</t>
  </si>
  <si>
    <t>تامین سرمایه کاردان</t>
  </si>
  <si>
    <t>تایدواترخاورمیانه</t>
  </si>
  <si>
    <t>توسعه‌ صنایع‌ بهشهر(هلدینگ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</si>
  <si>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</si>
  <si>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</si>
  <si>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</si>
  <si>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</si>
  <si>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</si>
  <si>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</si>
  <si>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</si>
  <si>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</si>
  <si>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</si>
  <si>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</si>
  <si>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</si>
  <si>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</si>
  <si>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صنایع شیمیایی کیمیاگران امروز</t>
  </si>
  <si>
    <t>صنایع مس افق کرمان</t>
  </si>
  <si>
    <t>صنعتی زر ماکارون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</si>
  <si>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</si>
  <si>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</si>
  <si>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</si>
  <si>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</si>
  <si>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</si>
  <si>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</si>
  <si>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</si>
  <si>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</si>
  <si>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</si>
  <si>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</si>
  <si>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</si>
  <si>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</si>
  <si>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</si>
  <si>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کنتورسازی‌ایران‌</t>
  </si>
  <si>
    <t>گواهي سپرده کالايي شمش طلا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</si>
  <si>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</si>
  <si>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</si>
  <si>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</si>
  <si>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</si>
  <si>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</si>
  <si>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</si>
  <si>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</si>
  <si>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</si>
  <si>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</si>
  <si>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</si>
  <si>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</si>
  <si>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</si>
  <si>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</si>
  <si>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</si>
  <si>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</si>
  <si>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</si>
  <si>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</si>
  <si>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</si>
  <si>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</si>
  <si>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</si>
  <si>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</si>
  <si>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</si>
  <si>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</si>
  <si>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</si>
  <si>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</si>
  <si>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</si>
  <si>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</si>
  <si>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</si>
  <si>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</si>
  <si>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</si>
  <si>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</si>
  <si>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</si>
  <si>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</si>
  <si>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</si>
  <si>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</si>
  <si>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پرتو بار فرابر خلیج فارس</t>
  </si>
  <si>
    <t>بیمه کوثر</t>
  </si>
  <si>
    <t>توسعه حمل و نقل ریلی پارسیان</t>
  </si>
  <si>
    <t>پتروشیمی شازند</t>
  </si>
  <si>
    <t>تولیدات پتروشیمی قائد بصیر</t>
  </si>
  <si>
    <t>تولیدی و صنعتی گوهرفام</t>
  </si>
  <si>
    <t>کارخانجات‌داروپخش‌</t>
  </si>
  <si>
    <t>کویر تایر</t>
  </si>
  <si>
    <t>سرمایه‌گذاری‌توکافولاد(هلدینگ</t>
  </si>
  <si>
    <t>داروسازی‌ سینا</t>
  </si>
  <si>
    <t>شرکت ارتباطات سیار ایران</t>
  </si>
  <si>
    <t>سیمان‌ صوفیان‌</t>
  </si>
  <si>
    <t>ایران خودرو دیزل</t>
  </si>
  <si>
    <t>پمپ‌ سازی‌ ایران‌</t>
  </si>
  <si>
    <t>گواهی سپرده کالایی شمش طلا</t>
  </si>
  <si>
    <t>-2-2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</si>
  <si>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</si>
  <si>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</si>
  <si>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</si>
  <si>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</si>
  <si>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</si>
  <si>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</si>
  <si>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</si>
  <si>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</si>
  <si>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</si>
  <si>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</si>
  <si>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</si>
  <si>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</si>
  <si>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</si>
  <si>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</si>
  <si>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</si>
  <si>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</si>
  <si>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</si>
  <si>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</si>
  <si>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</si>
  <si>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</si>
  <si>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1403/04/28</t>
  </si>
  <si>
    <t>1403/03/13</t>
  </si>
  <si>
    <t>1403/04/21</t>
  </si>
  <si>
    <t>1403/03/21</t>
  </si>
  <si>
    <t>1403/03/09</t>
  </si>
  <si>
    <t>1403/03/30</t>
  </si>
  <si>
    <t>1403/05/30</t>
  </si>
  <si>
    <t>1403/04/10</t>
  </si>
  <si>
    <t>1403/05/11</t>
  </si>
  <si>
    <t>1403/04/24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</si>
  <si>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</si>
  <si>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</si>
  <si>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</si>
  <si>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</si>
  <si>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</si>
  <si>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</si>
  <si>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</si>
  <si>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</si>
  <si>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</si>
  <si>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</si>
  <si>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</si>
  <si>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2-1</t>
  </si>
  <si>
    <t>2-3</t>
  </si>
  <si>
    <t>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</si>
</sst>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8"/>
  <sheetViews>
    <sheetView rightToLeft="1" topLeftCell="A37" workbookViewId="0">
      <selection activeCell="H64" sqref="H6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6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31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1" ht="21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1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31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31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15" t="s">
        <v>19</v>
      </c>
      <c r="B9" s="15"/>
      <c r="C9" s="15"/>
      <c r="E9" s="20">
        <v>80000000</v>
      </c>
      <c r="F9" s="20"/>
      <c r="G9" s="21"/>
      <c r="H9" s="22">
        <v>187164833676</v>
      </c>
      <c r="I9" s="21"/>
      <c r="J9" s="22">
        <v>235788660000</v>
      </c>
      <c r="K9" s="21"/>
      <c r="L9" s="22">
        <v>0</v>
      </c>
      <c r="M9" s="21"/>
      <c r="N9" s="22">
        <v>0</v>
      </c>
      <c r="O9" s="21"/>
      <c r="P9" s="22">
        <v>0</v>
      </c>
      <c r="Q9" s="21"/>
      <c r="R9" s="22">
        <v>0</v>
      </c>
      <c r="S9" s="21"/>
      <c r="T9" s="22">
        <v>80000000</v>
      </c>
      <c r="U9" s="21"/>
      <c r="V9" s="22">
        <v>2807</v>
      </c>
      <c r="W9" s="21"/>
      <c r="X9" s="22">
        <v>187164833676</v>
      </c>
      <c r="Y9" s="21"/>
      <c r="Z9" s="22">
        <v>223223868000</v>
      </c>
      <c r="AA9" s="21"/>
      <c r="AB9" s="37">
        <f>Z9/4400805018355</f>
        <v>5.0723416981432186E-2</v>
      </c>
      <c r="AC9" s="21"/>
      <c r="AD9" s="21"/>
      <c r="AE9" s="33"/>
    </row>
    <row r="10" spans="1:31" ht="21.75" customHeight="1" x14ac:dyDescent="0.2">
      <c r="A10" s="16" t="s">
        <v>20</v>
      </c>
      <c r="B10" s="16"/>
      <c r="C10" s="16"/>
      <c r="E10" s="24">
        <v>11400000</v>
      </c>
      <c r="F10" s="24"/>
      <c r="G10" s="21"/>
      <c r="H10" s="25">
        <v>59831051098</v>
      </c>
      <c r="I10" s="21"/>
      <c r="J10" s="25">
        <v>35118394830</v>
      </c>
      <c r="K10" s="21"/>
      <c r="L10" s="25">
        <v>0</v>
      </c>
      <c r="M10" s="21"/>
      <c r="N10" s="25">
        <v>0</v>
      </c>
      <c r="O10" s="21"/>
      <c r="P10" s="25">
        <v>0</v>
      </c>
      <c r="Q10" s="21"/>
      <c r="R10" s="25">
        <v>0</v>
      </c>
      <c r="S10" s="21"/>
      <c r="T10" s="25">
        <v>11400000</v>
      </c>
      <c r="U10" s="21"/>
      <c r="V10" s="25">
        <v>2400</v>
      </c>
      <c r="W10" s="21"/>
      <c r="X10" s="25">
        <v>59831051098</v>
      </c>
      <c r="Y10" s="21"/>
      <c r="Z10" s="25">
        <v>27197208000</v>
      </c>
      <c r="AA10" s="21"/>
      <c r="AB10" s="38">
        <f t="shared" ref="AB10:AB55" si="0">Z10/4400805018355</f>
        <v>6.1800529418061306E-3</v>
      </c>
      <c r="AC10" s="21"/>
      <c r="AD10" s="21"/>
      <c r="AE10" s="21"/>
    </row>
    <row r="11" spans="1:31" ht="21.75" customHeight="1" x14ac:dyDescent="0.2">
      <c r="A11" s="16" t="s">
        <v>21</v>
      </c>
      <c r="B11" s="16"/>
      <c r="C11" s="16"/>
      <c r="E11" s="24">
        <v>1562500</v>
      </c>
      <c r="F11" s="24"/>
      <c r="G11" s="21"/>
      <c r="H11" s="25">
        <v>3543839891</v>
      </c>
      <c r="I11" s="21"/>
      <c r="J11" s="25">
        <v>4260436171.875</v>
      </c>
      <c r="K11" s="21"/>
      <c r="L11" s="25">
        <v>0</v>
      </c>
      <c r="M11" s="21"/>
      <c r="N11" s="25">
        <v>0</v>
      </c>
      <c r="O11" s="21"/>
      <c r="P11" s="25">
        <v>0</v>
      </c>
      <c r="Q11" s="21"/>
      <c r="R11" s="25">
        <v>0</v>
      </c>
      <c r="S11" s="21"/>
      <c r="T11" s="25">
        <v>1562500</v>
      </c>
      <c r="U11" s="21"/>
      <c r="V11" s="25">
        <v>2477</v>
      </c>
      <c r="W11" s="21"/>
      <c r="X11" s="25">
        <v>3543839891</v>
      </c>
      <c r="Y11" s="21"/>
      <c r="Z11" s="25">
        <v>3847284140.625</v>
      </c>
      <c r="AA11" s="21"/>
      <c r="AB11" s="38">
        <f t="shared" si="0"/>
        <v>8.7422281254875877E-4</v>
      </c>
      <c r="AC11" s="21"/>
      <c r="AD11" s="21"/>
      <c r="AE11" s="21"/>
    </row>
    <row r="12" spans="1:31" ht="21.75" customHeight="1" x14ac:dyDescent="0.2">
      <c r="A12" s="16" t="s">
        <v>22</v>
      </c>
      <c r="B12" s="16"/>
      <c r="C12" s="16"/>
      <c r="E12" s="24">
        <v>31084511</v>
      </c>
      <c r="F12" s="24"/>
      <c r="G12" s="21"/>
      <c r="H12" s="25">
        <v>52394102595</v>
      </c>
      <c r="I12" s="21"/>
      <c r="J12" s="25">
        <v>80153453865.872696</v>
      </c>
      <c r="K12" s="21"/>
      <c r="L12" s="25">
        <v>0</v>
      </c>
      <c r="M12" s="21"/>
      <c r="N12" s="25">
        <v>0</v>
      </c>
      <c r="O12" s="21"/>
      <c r="P12" s="25">
        <v>0</v>
      </c>
      <c r="Q12" s="21"/>
      <c r="R12" s="25">
        <v>0</v>
      </c>
      <c r="S12" s="21"/>
      <c r="T12" s="25">
        <v>31084511</v>
      </c>
      <c r="U12" s="21"/>
      <c r="V12" s="25">
        <v>2220</v>
      </c>
      <c r="W12" s="21"/>
      <c r="X12" s="25">
        <v>52394102595</v>
      </c>
      <c r="Y12" s="21"/>
      <c r="Z12" s="25">
        <v>68597019114.200996</v>
      </c>
      <c r="AA12" s="21"/>
      <c r="AB12" s="38">
        <f t="shared" si="0"/>
        <v>1.5587379769859069E-2</v>
      </c>
      <c r="AC12" s="21"/>
      <c r="AD12" s="21"/>
      <c r="AE12" s="21"/>
    </row>
    <row r="13" spans="1:31" ht="21.75" customHeight="1" x14ac:dyDescent="0.2">
      <c r="A13" s="16" t="s">
        <v>23</v>
      </c>
      <c r="B13" s="16"/>
      <c r="C13" s="16"/>
      <c r="E13" s="24">
        <v>9000000</v>
      </c>
      <c r="F13" s="24"/>
      <c r="G13" s="21"/>
      <c r="H13" s="25">
        <v>118264076376</v>
      </c>
      <c r="I13" s="21"/>
      <c r="J13" s="25">
        <v>135449253000</v>
      </c>
      <c r="K13" s="21"/>
      <c r="L13" s="25">
        <v>14458882</v>
      </c>
      <c r="M13" s="21"/>
      <c r="N13" s="25">
        <v>0</v>
      </c>
      <c r="O13" s="21"/>
      <c r="P13" s="25">
        <v>0</v>
      </c>
      <c r="Q13" s="21"/>
      <c r="R13" s="25">
        <v>0</v>
      </c>
      <c r="S13" s="21"/>
      <c r="T13" s="25">
        <v>23458882</v>
      </c>
      <c r="U13" s="21"/>
      <c r="V13" s="25">
        <v>5440</v>
      </c>
      <c r="W13" s="21"/>
      <c r="X13" s="25">
        <v>118264076376</v>
      </c>
      <c r="Y13" s="21"/>
      <c r="Z13" s="25">
        <v>126857000987.424</v>
      </c>
      <c r="AA13" s="21"/>
      <c r="AB13" s="38">
        <f t="shared" si="0"/>
        <v>2.8825862645203613E-2</v>
      </c>
      <c r="AC13" s="21"/>
      <c r="AD13" s="21"/>
      <c r="AE13" s="21"/>
    </row>
    <row r="14" spans="1:31" ht="21.75" customHeight="1" x14ac:dyDescent="0.2">
      <c r="A14" s="16" t="s">
        <v>24</v>
      </c>
      <c r="B14" s="16"/>
      <c r="C14" s="16"/>
      <c r="E14" s="24">
        <v>10000000</v>
      </c>
      <c r="F14" s="24"/>
      <c r="G14" s="21"/>
      <c r="H14" s="25">
        <v>47772590473</v>
      </c>
      <c r="I14" s="21"/>
      <c r="J14" s="25">
        <v>40259025000</v>
      </c>
      <c r="K14" s="21"/>
      <c r="L14" s="25">
        <v>0</v>
      </c>
      <c r="M14" s="21"/>
      <c r="N14" s="25">
        <v>0</v>
      </c>
      <c r="O14" s="21"/>
      <c r="P14" s="25">
        <v>0</v>
      </c>
      <c r="Q14" s="21"/>
      <c r="R14" s="25">
        <v>0</v>
      </c>
      <c r="S14" s="21"/>
      <c r="T14" s="25">
        <v>10000000</v>
      </c>
      <c r="U14" s="21"/>
      <c r="V14" s="25">
        <v>3810</v>
      </c>
      <c r="W14" s="21"/>
      <c r="X14" s="25">
        <v>47772590473</v>
      </c>
      <c r="Y14" s="21"/>
      <c r="Z14" s="25">
        <v>37873305000</v>
      </c>
      <c r="AA14" s="21"/>
      <c r="AB14" s="38">
        <f t="shared" si="0"/>
        <v>8.6059947764186243E-3</v>
      </c>
      <c r="AC14" s="21"/>
      <c r="AD14" s="21"/>
      <c r="AE14" s="21"/>
    </row>
    <row r="15" spans="1:31" ht="21.75" customHeight="1" x14ac:dyDescent="0.2">
      <c r="A15" s="16" t="s">
        <v>25</v>
      </c>
      <c r="B15" s="16"/>
      <c r="C15" s="16"/>
      <c r="E15" s="24">
        <v>10000000</v>
      </c>
      <c r="F15" s="24"/>
      <c r="G15" s="21"/>
      <c r="H15" s="25">
        <v>56861610804</v>
      </c>
      <c r="I15" s="21"/>
      <c r="J15" s="25">
        <v>45408204000</v>
      </c>
      <c r="K15" s="21"/>
      <c r="L15" s="25">
        <v>0</v>
      </c>
      <c r="M15" s="21"/>
      <c r="N15" s="25">
        <v>0</v>
      </c>
      <c r="O15" s="21"/>
      <c r="P15" s="25">
        <v>0</v>
      </c>
      <c r="Q15" s="21"/>
      <c r="R15" s="25">
        <v>0</v>
      </c>
      <c r="S15" s="21"/>
      <c r="T15" s="25">
        <v>10000000</v>
      </c>
      <c r="U15" s="21"/>
      <c r="V15" s="25">
        <v>4044</v>
      </c>
      <c r="W15" s="21"/>
      <c r="X15" s="25">
        <v>56861610804</v>
      </c>
      <c r="Y15" s="21"/>
      <c r="Z15" s="25">
        <v>40199382000</v>
      </c>
      <c r="AA15" s="21"/>
      <c r="AB15" s="38">
        <f t="shared" si="0"/>
        <v>9.1345519359152024E-3</v>
      </c>
      <c r="AC15" s="21"/>
      <c r="AD15" s="21"/>
      <c r="AE15" s="21"/>
    </row>
    <row r="16" spans="1:31" ht="21.75" customHeight="1" x14ac:dyDescent="0.2">
      <c r="A16" s="16" t="s">
        <v>26</v>
      </c>
      <c r="B16" s="16"/>
      <c r="C16" s="16"/>
      <c r="E16" s="24">
        <v>23963559</v>
      </c>
      <c r="F16" s="24"/>
      <c r="G16" s="21"/>
      <c r="H16" s="25">
        <v>292050326813</v>
      </c>
      <c r="I16" s="21"/>
      <c r="J16" s="25">
        <v>262745363338.168</v>
      </c>
      <c r="K16" s="21"/>
      <c r="L16" s="25">
        <v>0</v>
      </c>
      <c r="M16" s="21"/>
      <c r="N16" s="25">
        <v>0</v>
      </c>
      <c r="O16" s="21"/>
      <c r="P16" s="25">
        <v>-1224187</v>
      </c>
      <c r="Q16" s="21"/>
      <c r="R16" s="25">
        <v>13189930231</v>
      </c>
      <c r="S16" s="21"/>
      <c r="T16" s="25">
        <v>22739372</v>
      </c>
      <c r="U16" s="21"/>
      <c r="V16" s="25">
        <v>10750</v>
      </c>
      <c r="W16" s="21"/>
      <c r="X16" s="25">
        <v>277130831203</v>
      </c>
      <c r="Y16" s="21"/>
      <c r="Z16" s="25">
        <v>242993781918.45001</v>
      </c>
      <c r="AA16" s="21"/>
      <c r="AB16" s="38">
        <f t="shared" si="0"/>
        <v>5.5215757322799985E-2</v>
      </c>
      <c r="AC16" s="21"/>
      <c r="AD16" s="21"/>
      <c r="AE16" s="21"/>
    </row>
    <row r="17" spans="1:31" ht="21.75" customHeight="1" x14ac:dyDescent="0.2">
      <c r="A17" s="16" t="s">
        <v>27</v>
      </c>
      <c r="B17" s="16"/>
      <c r="C17" s="16"/>
      <c r="E17" s="24">
        <v>1100000</v>
      </c>
      <c r="F17" s="24"/>
      <c r="G17" s="21"/>
      <c r="H17" s="25">
        <v>158425763643</v>
      </c>
      <c r="I17" s="21"/>
      <c r="J17" s="25">
        <v>196821900000</v>
      </c>
      <c r="K17" s="21"/>
      <c r="L17" s="25">
        <v>0</v>
      </c>
      <c r="M17" s="21"/>
      <c r="N17" s="25">
        <v>0</v>
      </c>
      <c r="O17" s="21"/>
      <c r="P17" s="25">
        <v>0</v>
      </c>
      <c r="Q17" s="21"/>
      <c r="R17" s="25">
        <v>0</v>
      </c>
      <c r="S17" s="21"/>
      <c r="T17" s="25">
        <v>1100000</v>
      </c>
      <c r="U17" s="21"/>
      <c r="V17" s="25">
        <v>194000</v>
      </c>
      <c r="W17" s="21"/>
      <c r="X17" s="25">
        <v>158425763643</v>
      </c>
      <c r="Y17" s="21"/>
      <c r="Z17" s="25">
        <v>212130270000</v>
      </c>
      <c r="AA17" s="21"/>
      <c r="AB17" s="38">
        <f t="shared" si="0"/>
        <v>4.8202605913063898E-2</v>
      </c>
      <c r="AC17" s="21"/>
      <c r="AD17" s="21"/>
      <c r="AE17" s="21"/>
    </row>
    <row r="18" spans="1:31" ht="21.75" customHeight="1" x14ac:dyDescent="0.2">
      <c r="A18" s="16" t="s">
        <v>28</v>
      </c>
      <c r="B18" s="16"/>
      <c r="C18" s="16"/>
      <c r="E18" s="24">
        <v>3000000</v>
      </c>
      <c r="F18" s="24"/>
      <c r="G18" s="21"/>
      <c r="H18" s="25">
        <v>52373819213</v>
      </c>
      <c r="I18" s="21"/>
      <c r="J18" s="25">
        <v>34980619500</v>
      </c>
      <c r="K18" s="21"/>
      <c r="L18" s="25">
        <v>0</v>
      </c>
      <c r="M18" s="21"/>
      <c r="N18" s="25">
        <v>0</v>
      </c>
      <c r="O18" s="21"/>
      <c r="P18" s="25">
        <v>-3000000</v>
      </c>
      <c r="Q18" s="21"/>
      <c r="R18" s="25">
        <v>35004572768</v>
      </c>
      <c r="S18" s="21"/>
      <c r="T18" s="25">
        <v>0</v>
      </c>
      <c r="U18" s="21"/>
      <c r="V18" s="25">
        <v>0</v>
      </c>
      <c r="W18" s="21"/>
      <c r="X18" s="25">
        <v>0</v>
      </c>
      <c r="Y18" s="21"/>
      <c r="Z18" s="25">
        <v>0</v>
      </c>
      <c r="AA18" s="21"/>
      <c r="AB18" s="38">
        <f t="shared" si="0"/>
        <v>0</v>
      </c>
      <c r="AC18" s="21"/>
      <c r="AD18" s="21"/>
      <c r="AE18" s="21"/>
    </row>
    <row r="19" spans="1:31" ht="21.75" customHeight="1" x14ac:dyDescent="0.2">
      <c r="A19" s="16" t="s">
        <v>29</v>
      </c>
      <c r="B19" s="16"/>
      <c r="C19" s="16"/>
      <c r="E19" s="24">
        <v>1110000</v>
      </c>
      <c r="F19" s="24"/>
      <c r="G19" s="21"/>
      <c r="H19" s="25">
        <v>165754995923</v>
      </c>
      <c r="I19" s="21"/>
      <c r="J19" s="25">
        <v>183980165670</v>
      </c>
      <c r="K19" s="21"/>
      <c r="L19" s="25">
        <v>0</v>
      </c>
      <c r="M19" s="21"/>
      <c r="N19" s="25">
        <v>0</v>
      </c>
      <c r="O19" s="21"/>
      <c r="P19" s="25">
        <v>0</v>
      </c>
      <c r="Q19" s="21"/>
      <c r="R19" s="25">
        <v>0</v>
      </c>
      <c r="S19" s="21"/>
      <c r="T19" s="25">
        <v>1110000</v>
      </c>
      <c r="U19" s="21"/>
      <c r="V19" s="25">
        <v>179080</v>
      </c>
      <c r="W19" s="21"/>
      <c r="X19" s="25">
        <v>165754995923</v>
      </c>
      <c r="Y19" s="21"/>
      <c r="Z19" s="25">
        <v>197596066140</v>
      </c>
      <c r="AA19" s="21"/>
      <c r="AB19" s="38">
        <f t="shared" si="0"/>
        <v>4.4899982006896655E-2</v>
      </c>
      <c r="AC19" s="21"/>
      <c r="AD19" s="21"/>
      <c r="AE19" s="21"/>
    </row>
    <row r="20" spans="1:31" ht="21.75" customHeight="1" x14ac:dyDescent="0.2">
      <c r="A20" s="16" t="s">
        <v>30</v>
      </c>
      <c r="B20" s="16"/>
      <c r="C20" s="16"/>
      <c r="E20" s="24">
        <v>3114422</v>
      </c>
      <c r="F20" s="24"/>
      <c r="G20" s="21"/>
      <c r="H20" s="25">
        <v>31796584264</v>
      </c>
      <c r="I20" s="21"/>
      <c r="J20" s="25">
        <v>36593433855.162003</v>
      </c>
      <c r="K20" s="21"/>
      <c r="L20" s="25">
        <v>0</v>
      </c>
      <c r="M20" s="21"/>
      <c r="N20" s="25">
        <v>0</v>
      </c>
      <c r="O20" s="21"/>
      <c r="P20" s="25">
        <v>0</v>
      </c>
      <c r="Q20" s="21"/>
      <c r="R20" s="25">
        <v>0</v>
      </c>
      <c r="S20" s="21"/>
      <c r="T20" s="25">
        <v>3114422</v>
      </c>
      <c r="U20" s="21"/>
      <c r="V20" s="25">
        <v>11740</v>
      </c>
      <c r="W20" s="21"/>
      <c r="X20" s="25">
        <v>31796584264</v>
      </c>
      <c r="Y20" s="21"/>
      <c r="Z20" s="25">
        <v>36345762560.033997</v>
      </c>
      <c r="AA20" s="21"/>
      <c r="AB20" s="38">
        <f t="shared" si="0"/>
        <v>8.2588895459903538E-3</v>
      </c>
      <c r="AC20" s="21"/>
      <c r="AD20" s="21"/>
      <c r="AE20" s="21"/>
    </row>
    <row r="21" spans="1:31" ht="21.75" customHeight="1" x14ac:dyDescent="0.2">
      <c r="A21" s="16" t="s">
        <v>31</v>
      </c>
      <c r="B21" s="16"/>
      <c r="C21" s="16"/>
      <c r="E21" s="24">
        <v>2000000</v>
      </c>
      <c r="F21" s="24"/>
      <c r="G21" s="21"/>
      <c r="H21" s="25">
        <v>89836141315</v>
      </c>
      <c r="I21" s="21"/>
      <c r="J21" s="25">
        <v>107456805000</v>
      </c>
      <c r="K21" s="21"/>
      <c r="L21" s="25">
        <v>0</v>
      </c>
      <c r="M21" s="21"/>
      <c r="N21" s="25">
        <v>0</v>
      </c>
      <c r="O21" s="21"/>
      <c r="P21" s="25">
        <v>-777526</v>
      </c>
      <c r="Q21" s="21"/>
      <c r="R21" s="25">
        <v>42147807954</v>
      </c>
      <c r="S21" s="21"/>
      <c r="T21" s="25">
        <v>1222474</v>
      </c>
      <c r="U21" s="21"/>
      <c r="V21" s="25">
        <v>54500</v>
      </c>
      <c r="W21" s="21"/>
      <c r="X21" s="25">
        <v>54911173503</v>
      </c>
      <c r="Y21" s="21"/>
      <c r="Z21" s="25">
        <v>66228415243.650002</v>
      </c>
      <c r="AA21" s="21"/>
      <c r="AB21" s="38">
        <f t="shared" si="0"/>
        <v>1.5049159180518719E-2</v>
      </c>
      <c r="AC21" s="21"/>
      <c r="AD21" s="21"/>
      <c r="AE21" s="21"/>
    </row>
    <row r="22" spans="1:31" ht="21.75" customHeight="1" x14ac:dyDescent="0.2">
      <c r="A22" s="16" t="s">
        <v>32</v>
      </c>
      <c r="B22" s="16"/>
      <c r="C22" s="16"/>
      <c r="E22" s="24">
        <v>22223372</v>
      </c>
      <c r="F22" s="24"/>
      <c r="G22" s="21"/>
      <c r="H22" s="25">
        <v>59597982112</v>
      </c>
      <c r="I22" s="21"/>
      <c r="J22" s="25">
        <v>51892094758.073402</v>
      </c>
      <c r="K22" s="21"/>
      <c r="L22" s="25">
        <v>0</v>
      </c>
      <c r="M22" s="21"/>
      <c r="N22" s="25">
        <v>0</v>
      </c>
      <c r="O22" s="21"/>
      <c r="P22" s="25">
        <v>-10478103</v>
      </c>
      <c r="Q22" s="21"/>
      <c r="R22" s="25">
        <v>23117720834</v>
      </c>
      <c r="S22" s="21"/>
      <c r="T22" s="25">
        <v>11745269</v>
      </c>
      <c r="U22" s="21"/>
      <c r="V22" s="25">
        <v>2270</v>
      </c>
      <c r="W22" s="21"/>
      <c r="X22" s="25">
        <v>31498115215</v>
      </c>
      <c r="Y22" s="21"/>
      <c r="Z22" s="25">
        <v>26503123154.251499</v>
      </c>
      <c r="AA22" s="21"/>
      <c r="AB22" s="38">
        <f t="shared" si="0"/>
        <v>6.0223352417822507E-3</v>
      </c>
      <c r="AC22" s="21"/>
      <c r="AD22" s="21"/>
      <c r="AE22" s="21"/>
    </row>
    <row r="23" spans="1:31" ht="21.75" customHeight="1" x14ac:dyDescent="0.2">
      <c r="A23" s="16" t="s">
        <v>33</v>
      </c>
      <c r="B23" s="16"/>
      <c r="C23" s="16"/>
      <c r="E23" s="24">
        <v>5690000</v>
      </c>
      <c r="F23" s="24"/>
      <c r="G23" s="21"/>
      <c r="H23" s="25">
        <v>24831747162</v>
      </c>
      <c r="I23" s="21"/>
      <c r="J23" s="25">
        <v>36821500695</v>
      </c>
      <c r="K23" s="21"/>
      <c r="L23" s="25">
        <v>0</v>
      </c>
      <c r="M23" s="21"/>
      <c r="N23" s="25">
        <v>0</v>
      </c>
      <c r="O23" s="21"/>
      <c r="P23" s="25">
        <v>0</v>
      </c>
      <c r="Q23" s="21"/>
      <c r="R23" s="25">
        <v>0</v>
      </c>
      <c r="S23" s="21"/>
      <c r="T23" s="25">
        <v>5690000</v>
      </c>
      <c r="U23" s="21"/>
      <c r="V23" s="25">
        <v>7070</v>
      </c>
      <c r="W23" s="21"/>
      <c r="X23" s="25">
        <v>24831747162</v>
      </c>
      <c r="Y23" s="21"/>
      <c r="Z23" s="25">
        <v>39988941615</v>
      </c>
      <c r="AA23" s="21"/>
      <c r="AB23" s="38">
        <f t="shared" si="0"/>
        <v>9.0867333245197215E-3</v>
      </c>
      <c r="AC23" s="21"/>
      <c r="AD23" s="21"/>
      <c r="AE23" s="21"/>
    </row>
    <row r="24" spans="1:31" ht="21.75" customHeight="1" x14ac:dyDescent="0.2">
      <c r="A24" s="16" t="s">
        <v>34</v>
      </c>
      <c r="B24" s="16"/>
      <c r="C24" s="16"/>
      <c r="E24" s="24">
        <v>5216002</v>
      </c>
      <c r="F24" s="24"/>
      <c r="G24" s="21"/>
      <c r="H24" s="25">
        <v>46422813157</v>
      </c>
      <c r="I24" s="21"/>
      <c r="J24" s="25">
        <v>18199233426.230999</v>
      </c>
      <c r="K24" s="21"/>
      <c r="L24" s="25">
        <v>0</v>
      </c>
      <c r="M24" s="21"/>
      <c r="N24" s="25">
        <v>0</v>
      </c>
      <c r="O24" s="21"/>
      <c r="P24" s="25">
        <v>0</v>
      </c>
      <c r="Q24" s="21"/>
      <c r="R24" s="25">
        <v>0</v>
      </c>
      <c r="S24" s="21"/>
      <c r="T24" s="25">
        <v>5216002</v>
      </c>
      <c r="U24" s="21"/>
      <c r="V24" s="25">
        <v>3390</v>
      </c>
      <c r="W24" s="21"/>
      <c r="X24" s="25">
        <v>46422813157</v>
      </c>
      <c r="Y24" s="21"/>
      <c r="Z24" s="25">
        <v>17577037411.659</v>
      </c>
      <c r="AA24" s="21"/>
      <c r="AB24" s="38">
        <f t="shared" si="0"/>
        <v>3.9940504835702115E-3</v>
      </c>
      <c r="AC24" s="21"/>
      <c r="AD24" s="21"/>
      <c r="AE24" s="21"/>
    </row>
    <row r="25" spans="1:31" ht="21.75" customHeight="1" x14ac:dyDescent="0.2">
      <c r="A25" s="16" t="s">
        <v>35</v>
      </c>
      <c r="B25" s="16"/>
      <c r="C25" s="16"/>
      <c r="E25" s="24">
        <v>5000000</v>
      </c>
      <c r="F25" s="24"/>
      <c r="G25" s="21"/>
      <c r="H25" s="25">
        <v>82781016720</v>
      </c>
      <c r="I25" s="21"/>
      <c r="J25" s="25">
        <v>78877867500</v>
      </c>
      <c r="K25" s="21"/>
      <c r="L25" s="25">
        <v>0</v>
      </c>
      <c r="M25" s="21"/>
      <c r="N25" s="25">
        <v>0</v>
      </c>
      <c r="O25" s="21"/>
      <c r="P25" s="25">
        <v>0</v>
      </c>
      <c r="Q25" s="21"/>
      <c r="R25" s="25">
        <v>0</v>
      </c>
      <c r="S25" s="21"/>
      <c r="T25" s="25">
        <v>5000000</v>
      </c>
      <c r="U25" s="21"/>
      <c r="V25" s="25">
        <v>14830</v>
      </c>
      <c r="W25" s="21"/>
      <c r="X25" s="25">
        <v>82781016720</v>
      </c>
      <c r="Y25" s="21"/>
      <c r="Z25" s="25">
        <v>73708807500</v>
      </c>
      <c r="AA25" s="21"/>
      <c r="AB25" s="38">
        <f t="shared" si="0"/>
        <v>1.6748937340457768E-2</v>
      </c>
      <c r="AC25" s="21"/>
      <c r="AD25" s="21"/>
      <c r="AE25" s="21"/>
    </row>
    <row r="26" spans="1:31" ht="21.75" customHeight="1" x14ac:dyDescent="0.2">
      <c r="A26" s="16" t="s">
        <v>36</v>
      </c>
      <c r="B26" s="16"/>
      <c r="C26" s="16"/>
      <c r="E26" s="24">
        <v>5600000</v>
      </c>
      <c r="F26" s="24"/>
      <c r="G26" s="21"/>
      <c r="H26" s="25">
        <v>20189918806</v>
      </c>
      <c r="I26" s="21"/>
      <c r="J26" s="25">
        <v>13783099680</v>
      </c>
      <c r="K26" s="21"/>
      <c r="L26" s="25">
        <v>0</v>
      </c>
      <c r="M26" s="21"/>
      <c r="N26" s="25">
        <v>0</v>
      </c>
      <c r="O26" s="21"/>
      <c r="P26" s="25">
        <v>0</v>
      </c>
      <c r="Q26" s="21"/>
      <c r="R26" s="25">
        <v>0</v>
      </c>
      <c r="S26" s="21"/>
      <c r="T26" s="25">
        <v>5600000</v>
      </c>
      <c r="U26" s="21"/>
      <c r="V26" s="25">
        <v>2198</v>
      </c>
      <c r="W26" s="21"/>
      <c r="X26" s="25">
        <v>20189918806</v>
      </c>
      <c r="Y26" s="21"/>
      <c r="Z26" s="25">
        <v>12235562640</v>
      </c>
      <c r="AA26" s="21"/>
      <c r="AB26" s="38">
        <f t="shared" si="0"/>
        <v>2.7803010106031908E-3</v>
      </c>
      <c r="AC26" s="21"/>
      <c r="AD26" s="21"/>
      <c r="AE26" s="21"/>
    </row>
    <row r="27" spans="1:31" ht="21.75" customHeight="1" x14ac:dyDescent="0.2">
      <c r="A27" s="16" t="s">
        <v>37</v>
      </c>
      <c r="B27" s="16"/>
      <c r="C27" s="16"/>
      <c r="E27" s="24">
        <v>4000000</v>
      </c>
      <c r="F27" s="24"/>
      <c r="G27" s="21"/>
      <c r="H27" s="25">
        <v>38764628931</v>
      </c>
      <c r="I27" s="21"/>
      <c r="J27" s="25">
        <v>81909720000</v>
      </c>
      <c r="K27" s="21"/>
      <c r="L27" s="25">
        <v>0</v>
      </c>
      <c r="M27" s="21"/>
      <c r="N27" s="25">
        <v>0</v>
      </c>
      <c r="O27" s="21"/>
      <c r="P27" s="25">
        <v>0</v>
      </c>
      <c r="Q27" s="21"/>
      <c r="R27" s="25">
        <v>0</v>
      </c>
      <c r="S27" s="21"/>
      <c r="T27" s="25">
        <v>4000000</v>
      </c>
      <c r="U27" s="21"/>
      <c r="V27" s="25">
        <v>22750</v>
      </c>
      <c r="W27" s="21"/>
      <c r="X27" s="25">
        <v>38764628931</v>
      </c>
      <c r="Y27" s="21"/>
      <c r="Z27" s="25">
        <v>90458550000</v>
      </c>
      <c r="AA27" s="21"/>
      <c r="AB27" s="38">
        <f t="shared" si="0"/>
        <v>2.0555000647089105E-2</v>
      </c>
      <c r="AC27" s="21"/>
      <c r="AD27" s="21"/>
      <c r="AE27" s="21"/>
    </row>
    <row r="28" spans="1:31" ht="21.75" customHeight="1" x14ac:dyDescent="0.2">
      <c r="A28" s="16" t="s">
        <v>38</v>
      </c>
      <c r="B28" s="16"/>
      <c r="C28" s="16"/>
      <c r="E28" s="24">
        <v>5500000</v>
      </c>
      <c r="F28" s="24"/>
      <c r="G28" s="21"/>
      <c r="H28" s="25">
        <v>161327763343</v>
      </c>
      <c r="I28" s="21"/>
      <c r="J28" s="25">
        <v>137228602500</v>
      </c>
      <c r="K28" s="21"/>
      <c r="L28" s="25">
        <v>0</v>
      </c>
      <c r="M28" s="21"/>
      <c r="N28" s="25">
        <v>0</v>
      </c>
      <c r="O28" s="21"/>
      <c r="P28" s="25">
        <v>-52943</v>
      </c>
      <c r="Q28" s="21"/>
      <c r="R28" s="25">
        <v>1298385645</v>
      </c>
      <c r="S28" s="21"/>
      <c r="T28" s="25">
        <v>5447057</v>
      </c>
      <c r="U28" s="21"/>
      <c r="V28" s="25">
        <v>23380</v>
      </c>
      <c r="W28" s="21"/>
      <c r="X28" s="25">
        <v>159774822292</v>
      </c>
      <c r="Y28" s="21"/>
      <c r="Z28" s="25">
        <v>126594447113.673</v>
      </c>
      <c r="AA28" s="21"/>
      <c r="AB28" s="38">
        <f t="shared" si="0"/>
        <v>2.8766202225654024E-2</v>
      </c>
      <c r="AC28" s="21"/>
      <c r="AD28" s="21"/>
      <c r="AE28" s="21"/>
    </row>
    <row r="29" spans="1:31" ht="21.75" customHeight="1" x14ac:dyDescent="0.2">
      <c r="A29" s="16" t="s">
        <v>39</v>
      </c>
      <c r="B29" s="16"/>
      <c r="C29" s="16"/>
      <c r="E29" s="24">
        <v>4499999</v>
      </c>
      <c r="F29" s="24"/>
      <c r="G29" s="21"/>
      <c r="H29" s="25">
        <v>42461141478</v>
      </c>
      <c r="I29" s="21"/>
      <c r="J29" s="25">
        <v>49697518706.1045</v>
      </c>
      <c r="K29" s="21"/>
      <c r="L29" s="25">
        <v>0</v>
      </c>
      <c r="M29" s="21"/>
      <c r="N29" s="25">
        <v>0</v>
      </c>
      <c r="O29" s="21"/>
      <c r="P29" s="25">
        <v>0</v>
      </c>
      <c r="Q29" s="21"/>
      <c r="R29" s="25">
        <v>0</v>
      </c>
      <c r="S29" s="21"/>
      <c r="T29" s="25">
        <v>4499999</v>
      </c>
      <c r="U29" s="21"/>
      <c r="V29" s="25">
        <v>10740</v>
      </c>
      <c r="W29" s="21"/>
      <c r="X29" s="25">
        <v>42461141478</v>
      </c>
      <c r="Y29" s="21"/>
      <c r="Z29" s="25">
        <v>48042425823.903</v>
      </c>
      <c r="AA29" s="21"/>
      <c r="AB29" s="38">
        <f t="shared" si="0"/>
        <v>1.0916735829814389E-2</v>
      </c>
      <c r="AC29" s="21"/>
      <c r="AD29" s="21"/>
      <c r="AE29" s="21"/>
    </row>
    <row r="30" spans="1:31" ht="21.75" customHeight="1" x14ac:dyDescent="0.2">
      <c r="A30" s="16" t="s">
        <v>40</v>
      </c>
      <c r="B30" s="16"/>
      <c r="C30" s="16"/>
      <c r="E30" s="24">
        <v>31260033</v>
      </c>
      <c r="F30" s="24"/>
      <c r="G30" s="21"/>
      <c r="H30" s="25">
        <v>193043694106</v>
      </c>
      <c r="I30" s="21"/>
      <c r="J30" s="25">
        <v>295203340134.67499</v>
      </c>
      <c r="K30" s="21"/>
      <c r="L30" s="25">
        <v>0</v>
      </c>
      <c r="M30" s="21"/>
      <c r="N30" s="25">
        <v>0</v>
      </c>
      <c r="O30" s="21"/>
      <c r="P30" s="25">
        <v>0</v>
      </c>
      <c r="Q30" s="21"/>
      <c r="R30" s="25">
        <v>0</v>
      </c>
      <c r="S30" s="21"/>
      <c r="T30" s="25">
        <v>31260033</v>
      </c>
      <c r="U30" s="21"/>
      <c r="V30" s="25">
        <v>8150</v>
      </c>
      <c r="W30" s="21"/>
      <c r="X30" s="25">
        <v>193043694106</v>
      </c>
      <c r="Y30" s="21"/>
      <c r="Z30" s="25">
        <v>253253391799.74701</v>
      </c>
      <c r="AA30" s="21"/>
      <c r="AB30" s="38">
        <f t="shared" si="0"/>
        <v>5.754706030907316E-2</v>
      </c>
      <c r="AC30" s="21"/>
      <c r="AD30" s="21"/>
      <c r="AE30" s="21"/>
    </row>
    <row r="31" spans="1:31" ht="21.75" customHeight="1" x14ac:dyDescent="0.2">
      <c r="A31" s="16" t="s">
        <v>41</v>
      </c>
      <c r="B31" s="16"/>
      <c r="C31" s="16"/>
      <c r="E31" s="24">
        <v>22128440</v>
      </c>
      <c r="F31" s="24"/>
      <c r="G31" s="21"/>
      <c r="H31" s="25">
        <v>162325331679</v>
      </c>
      <c r="I31" s="21"/>
      <c r="J31" s="25">
        <v>93992222916.485992</v>
      </c>
      <c r="K31" s="21"/>
      <c r="L31" s="25">
        <v>0</v>
      </c>
      <c r="M31" s="21"/>
      <c r="N31" s="25">
        <v>0</v>
      </c>
      <c r="O31" s="21"/>
      <c r="P31" s="25">
        <v>-3500000</v>
      </c>
      <c r="Q31" s="21"/>
      <c r="R31" s="25">
        <v>15847642277</v>
      </c>
      <c r="S31" s="21"/>
      <c r="T31" s="25">
        <v>18628440</v>
      </c>
      <c r="U31" s="21"/>
      <c r="V31" s="25">
        <v>5191</v>
      </c>
      <c r="W31" s="21"/>
      <c r="X31" s="25">
        <v>136650740032</v>
      </c>
      <c r="Y31" s="21"/>
      <c r="Z31" s="25">
        <v>96124865659.362</v>
      </c>
      <c r="AA31" s="21"/>
      <c r="AB31" s="38">
        <f t="shared" si="0"/>
        <v>2.1842564089624907E-2</v>
      </c>
      <c r="AC31" s="21"/>
      <c r="AD31" s="21"/>
      <c r="AE31" s="21"/>
    </row>
    <row r="32" spans="1:31" ht="21.75" customHeight="1" x14ac:dyDescent="0.2">
      <c r="A32" s="16" t="s">
        <v>42</v>
      </c>
      <c r="B32" s="16"/>
      <c r="C32" s="16"/>
      <c r="E32" s="24">
        <v>4000000</v>
      </c>
      <c r="F32" s="24"/>
      <c r="G32" s="21"/>
      <c r="H32" s="25">
        <v>115654648826</v>
      </c>
      <c r="I32" s="21"/>
      <c r="J32" s="25">
        <v>150260598000</v>
      </c>
      <c r="K32" s="21"/>
      <c r="L32" s="25">
        <v>0</v>
      </c>
      <c r="M32" s="21"/>
      <c r="N32" s="25">
        <v>0</v>
      </c>
      <c r="O32" s="21"/>
      <c r="P32" s="25">
        <v>-591608</v>
      </c>
      <c r="Q32" s="21"/>
      <c r="R32" s="25">
        <v>22748363320</v>
      </c>
      <c r="S32" s="21"/>
      <c r="T32" s="25">
        <v>3408392</v>
      </c>
      <c r="U32" s="21"/>
      <c r="V32" s="25">
        <v>28310</v>
      </c>
      <c r="W32" s="21"/>
      <c r="X32" s="25">
        <v>98549094937</v>
      </c>
      <c r="Y32" s="21"/>
      <c r="Z32" s="25">
        <v>95917452633.755997</v>
      </c>
      <c r="AA32" s="21"/>
      <c r="AB32" s="38">
        <f t="shared" si="0"/>
        <v>2.1795433388596137E-2</v>
      </c>
      <c r="AC32" s="21"/>
      <c r="AD32" s="21"/>
      <c r="AE32" s="21"/>
    </row>
    <row r="33" spans="1:31" ht="21.75" customHeight="1" x14ac:dyDescent="0.2">
      <c r="A33" s="16" t="s">
        <v>43</v>
      </c>
      <c r="B33" s="16"/>
      <c r="C33" s="16"/>
      <c r="E33" s="24">
        <v>10600000</v>
      </c>
      <c r="F33" s="24"/>
      <c r="G33" s="21"/>
      <c r="H33" s="25">
        <v>70081801567</v>
      </c>
      <c r="I33" s="21"/>
      <c r="J33" s="25">
        <v>66277289700</v>
      </c>
      <c r="K33" s="21"/>
      <c r="L33" s="25">
        <v>0</v>
      </c>
      <c r="M33" s="21"/>
      <c r="N33" s="25">
        <v>0</v>
      </c>
      <c r="O33" s="21"/>
      <c r="P33" s="25">
        <v>-3672163</v>
      </c>
      <c r="Q33" s="21"/>
      <c r="R33" s="25">
        <v>23611049892</v>
      </c>
      <c r="S33" s="21"/>
      <c r="T33" s="25">
        <v>6927837</v>
      </c>
      <c r="U33" s="21"/>
      <c r="V33" s="25">
        <v>6200</v>
      </c>
      <c r="W33" s="21"/>
      <c r="X33" s="25">
        <v>45803329981</v>
      </c>
      <c r="Y33" s="21"/>
      <c r="Z33" s="25">
        <v>42697021493.07</v>
      </c>
      <c r="AA33" s="21"/>
      <c r="AB33" s="38">
        <f t="shared" si="0"/>
        <v>9.7020934385840946E-3</v>
      </c>
      <c r="AC33" s="21"/>
      <c r="AD33" s="21"/>
      <c r="AE33" s="21"/>
    </row>
    <row r="34" spans="1:31" ht="21.75" customHeight="1" x14ac:dyDescent="0.2">
      <c r="A34" s="16" t="s">
        <v>44</v>
      </c>
      <c r="B34" s="16"/>
      <c r="C34" s="16"/>
      <c r="E34" s="24">
        <v>15000000</v>
      </c>
      <c r="F34" s="24"/>
      <c r="G34" s="21"/>
      <c r="H34" s="25">
        <v>224655796666</v>
      </c>
      <c r="I34" s="21"/>
      <c r="J34" s="25">
        <v>258701512500</v>
      </c>
      <c r="K34" s="21"/>
      <c r="L34" s="25">
        <v>0</v>
      </c>
      <c r="M34" s="21"/>
      <c r="N34" s="25">
        <v>0</v>
      </c>
      <c r="O34" s="21"/>
      <c r="P34" s="25">
        <v>0</v>
      </c>
      <c r="Q34" s="21"/>
      <c r="R34" s="25">
        <v>0</v>
      </c>
      <c r="S34" s="21"/>
      <c r="T34" s="25">
        <v>15000000</v>
      </c>
      <c r="U34" s="21"/>
      <c r="V34" s="25">
        <v>17070</v>
      </c>
      <c r="W34" s="21"/>
      <c r="X34" s="25">
        <v>224655796666</v>
      </c>
      <c r="Y34" s="21"/>
      <c r="Z34" s="25">
        <v>254526502500</v>
      </c>
      <c r="AA34" s="21"/>
      <c r="AB34" s="38">
        <f t="shared" si="0"/>
        <v>5.7836350721836981E-2</v>
      </c>
      <c r="AC34" s="21"/>
      <c r="AD34" s="21"/>
      <c r="AE34" s="21"/>
    </row>
    <row r="35" spans="1:31" ht="21.75" customHeight="1" x14ac:dyDescent="0.2">
      <c r="A35" s="16" t="s">
        <v>45</v>
      </c>
      <c r="B35" s="16"/>
      <c r="C35" s="16"/>
      <c r="E35" s="24">
        <v>2000000</v>
      </c>
      <c r="F35" s="24"/>
      <c r="G35" s="21"/>
      <c r="H35" s="25">
        <v>32660157637</v>
      </c>
      <c r="I35" s="21"/>
      <c r="J35" s="25">
        <v>43817724000</v>
      </c>
      <c r="K35" s="21"/>
      <c r="L35" s="25">
        <v>3000000</v>
      </c>
      <c r="M35" s="21"/>
      <c r="N35" s="25">
        <v>0</v>
      </c>
      <c r="O35" s="21"/>
      <c r="P35" s="25">
        <v>-500000</v>
      </c>
      <c r="Q35" s="21"/>
      <c r="R35" s="25">
        <v>10891786987</v>
      </c>
      <c r="S35" s="21"/>
      <c r="T35" s="25">
        <v>4500000</v>
      </c>
      <c r="U35" s="21"/>
      <c r="V35" s="25">
        <v>7360</v>
      </c>
      <c r="W35" s="21"/>
      <c r="X35" s="25">
        <v>24495118241</v>
      </c>
      <c r="Y35" s="21"/>
      <c r="Z35" s="25">
        <v>32922936000</v>
      </c>
      <c r="AA35" s="21"/>
      <c r="AB35" s="38">
        <f t="shared" si="0"/>
        <v>7.4811167190284734E-3</v>
      </c>
      <c r="AC35" s="21"/>
      <c r="AD35" s="21"/>
      <c r="AE35" s="21"/>
    </row>
    <row r="36" spans="1:31" ht="21.75" customHeight="1" x14ac:dyDescent="0.2">
      <c r="A36" s="16" t="s">
        <v>46</v>
      </c>
      <c r="B36" s="16"/>
      <c r="C36" s="16"/>
      <c r="E36" s="24">
        <v>1200000</v>
      </c>
      <c r="F36" s="24"/>
      <c r="G36" s="21"/>
      <c r="H36" s="25">
        <v>29033814319</v>
      </c>
      <c r="I36" s="21"/>
      <c r="J36" s="25">
        <v>39805738200</v>
      </c>
      <c r="K36" s="21"/>
      <c r="L36" s="25">
        <v>25748946</v>
      </c>
      <c r="M36" s="21"/>
      <c r="N36" s="25">
        <v>0</v>
      </c>
      <c r="O36" s="21"/>
      <c r="P36" s="25">
        <v>0</v>
      </c>
      <c r="Q36" s="21"/>
      <c r="R36" s="25">
        <v>0</v>
      </c>
      <c r="S36" s="21"/>
      <c r="T36" s="25">
        <v>26948946</v>
      </c>
      <c r="U36" s="21"/>
      <c r="V36" s="25">
        <v>1345</v>
      </c>
      <c r="W36" s="21"/>
      <c r="X36" s="25">
        <v>29033814319</v>
      </c>
      <c r="Y36" s="21"/>
      <c r="Z36" s="25">
        <v>36030666692.398499</v>
      </c>
      <c r="AA36" s="21"/>
      <c r="AB36" s="38">
        <f t="shared" si="0"/>
        <v>8.1872899485709531E-3</v>
      </c>
      <c r="AC36" s="21"/>
      <c r="AD36" s="21"/>
      <c r="AE36" s="21"/>
    </row>
    <row r="37" spans="1:31" ht="21.75" customHeight="1" x14ac:dyDescent="0.2">
      <c r="A37" s="16" t="s">
        <v>47</v>
      </c>
      <c r="B37" s="16"/>
      <c r="C37" s="16"/>
      <c r="E37" s="24">
        <v>30200000</v>
      </c>
      <c r="F37" s="24"/>
      <c r="G37" s="21"/>
      <c r="H37" s="25">
        <v>131198228732</v>
      </c>
      <c r="I37" s="21"/>
      <c r="J37" s="25">
        <v>119781036900</v>
      </c>
      <c r="K37" s="21"/>
      <c r="L37" s="25">
        <v>0</v>
      </c>
      <c r="M37" s="21"/>
      <c r="N37" s="25">
        <v>0</v>
      </c>
      <c r="O37" s="21"/>
      <c r="P37" s="25">
        <v>0</v>
      </c>
      <c r="Q37" s="21"/>
      <c r="R37" s="25">
        <v>0</v>
      </c>
      <c r="S37" s="21"/>
      <c r="T37" s="25">
        <v>30200000</v>
      </c>
      <c r="U37" s="21"/>
      <c r="V37" s="25">
        <v>3788</v>
      </c>
      <c r="W37" s="21"/>
      <c r="X37" s="25">
        <v>131198228732</v>
      </c>
      <c r="Y37" s="21"/>
      <c r="Z37" s="25">
        <v>113716934280</v>
      </c>
      <c r="AA37" s="21"/>
      <c r="AB37" s="38">
        <f t="shared" si="0"/>
        <v>2.5840030132147699E-2</v>
      </c>
      <c r="AC37" s="21"/>
      <c r="AD37" s="21"/>
      <c r="AE37" s="21"/>
    </row>
    <row r="38" spans="1:31" ht="21.75" customHeight="1" x14ac:dyDescent="0.2">
      <c r="A38" s="16" t="s">
        <v>48</v>
      </c>
      <c r="B38" s="16"/>
      <c r="C38" s="16"/>
      <c r="E38" s="24">
        <v>5100000</v>
      </c>
      <c r="F38" s="24"/>
      <c r="G38" s="21"/>
      <c r="H38" s="25">
        <v>28135884737</v>
      </c>
      <c r="I38" s="21"/>
      <c r="J38" s="25">
        <v>26919868050</v>
      </c>
      <c r="K38" s="21"/>
      <c r="L38" s="25">
        <v>0</v>
      </c>
      <c r="M38" s="21"/>
      <c r="N38" s="25">
        <v>0</v>
      </c>
      <c r="O38" s="21"/>
      <c r="P38" s="25">
        <v>0</v>
      </c>
      <c r="Q38" s="21"/>
      <c r="R38" s="25">
        <v>0</v>
      </c>
      <c r="S38" s="21"/>
      <c r="T38" s="25">
        <v>5100000</v>
      </c>
      <c r="U38" s="21"/>
      <c r="V38" s="25">
        <v>5307</v>
      </c>
      <c r="W38" s="21"/>
      <c r="X38" s="25">
        <v>28135884737</v>
      </c>
      <c r="Y38" s="21"/>
      <c r="Z38" s="25">
        <v>26904659085</v>
      </c>
      <c r="AA38" s="21"/>
      <c r="AB38" s="38">
        <f t="shared" si="0"/>
        <v>6.1135767144386765E-3</v>
      </c>
      <c r="AC38" s="21"/>
      <c r="AD38" s="21"/>
      <c r="AE38" s="21"/>
    </row>
    <row r="39" spans="1:31" ht="21.75" customHeight="1" x14ac:dyDescent="0.2">
      <c r="A39" s="16" t="s">
        <v>49</v>
      </c>
      <c r="B39" s="16"/>
      <c r="C39" s="16"/>
      <c r="E39" s="24">
        <v>4475405</v>
      </c>
      <c r="F39" s="24"/>
      <c r="G39" s="21"/>
      <c r="H39" s="25">
        <v>14105073826</v>
      </c>
      <c r="I39" s="21"/>
      <c r="J39" s="25">
        <v>8523855467.9189997</v>
      </c>
      <c r="K39" s="21"/>
      <c r="L39" s="25">
        <v>0</v>
      </c>
      <c r="M39" s="21"/>
      <c r="N39" s="25">
        <v>0</v>
      </c>
      <c r="O39" s="21"/>
      <c r="P39" s="25">
        <v>-4475405</v>
      </c>
      <c r="Q39" s="21"/>
      <c r="R39" s="25">
        <v>8497635755</v>
      </c>
      <c r="S39" s="21"/>
      <c r="T39" s="25">
        <v>0</v>
      </c>
      <c r="U39" s="21"/>
      <c r="V39" s="25">
        <v>0</v>
      </c>
      <c r="W39" s="21"/>
      <c r="X39" s="25">
        <v>0</v>
      </c>
      <c r="Y39" s="21"/>
      <c r="Z39" s="25">
        <v>0</v>
      </c>
      <c r="AA39" s="21"/>
      <c r="AB39" s="38">
        <f t="shared" si="0"/>
        <v>0</v>
      </c>
      <c r="AC39" s="21"/>
      <c r="AD39" s="21"/>
      <c r="AE39" s="21"/>
    </row>
    <row r="40" spans="1:31" ht="21.75" customHeight="1" x14ac:dyDescent="0.2">
      <c r="A40" s="16" t="s">
        <v>50</v>
      </c>
      <c r="B40" s="16"/>
      <c r="C40" s="16"/>
      <c r="E40" s="24">
        <v>100000000</v>
      </c>
      <c r="F40" s="24"/>
      <c r="G40" s="21"/>
      <c r="H40" s="25">
        <v>337553504349</v>
      </c>
      <c r="I40" s="21"/>
      <c r="J40" s="25">
        <v>476149950000</v>
      </c>
      <c r="K40" s="21"/>
      <c r="L40" s="25">
        <v>0</v>
      </c>
      <c r="M40" s="21"/>
      <c r="N40" s="25">
        <v>0</v>
      </c>
      <c r="O40" s="21"/>
      <c r="P40" s="25">
        <v>0</v>
      </c>
      <c r="Q40" s="21"/>
      <c r="R40" s="25">
        <v>0</v>
      </c>
      <c r="S40" s="21"/>
      <c r="T40" s="25">
        <v>100000000</v>
      </c>
      <c r="U40" s="21"/>
      <c r="V40" s="25">
        <v>4347</v>
      </c>
      <c r="W40" s="21"/>
      <c r="X40" s="25">
        <v>337553504349</v>
      </c>
      <c r="Y40" s="21"/>
      <c r="Z40" s="25">
        <v>432113535000</v>
      </c>
      <c r="AA40" s="21"/>
      <c r="AB40" s="38">
        <f t="shared" si="0"/>
        <v>9.8189656937248723E-2</v>
      </c>
      <c r="AC40" s="21"/>
      <c r="AD40" s="21"/>
      <c r="AE40" s="21"/>
    </row>
    <row r="41" spans="1:31" ht="21.75" customHeight="1" x14ac:dyDescent="0.2">
      <c r="A41" s="16" t="s">
        <v>51</v>
      </c>
      <c r="B41" s="16"/>
      <c r="C41" s="16"/>
      <c r="E41" s="24">
        <v>1000000</v>
      </c>
      <c r="F41" s="24"/>
      <c r="G41" s="21"/>
      <c r="H41" s="25">
        <v>8122309426</v>
      </c>
      <c r="I41" s="21"/>
      <c r="J41" s="25">
        <v>11371932000</v>
      </c>
      <c r="K41" s="21"/>
      <c r="L41" s="25">
        <v>0</v>
      </c>
      <c r="M41" s="21"/>
      <c r="N41" s="25">
        <v>0</v>
      </c>
      <c r="O41" s="21"/>
      <c r="P41" s="25">
        <v>0</v>
      </c>
      <c r="Q41" s="21"/>
      <c r="R41" s="25">
        <v>0</v>
      </c>
      <c r="S41" s="21"/>
      <c r="T41" s="25">
        <v>1000000</v>
      </c>
      <c r="U41" s="21"/>
      <c r="V41" s="25">
        <v>10580</v>
      </c>
      <c r="W41" s="21"/>
      <c r="X41" s="25">
        <v>8122309426</v>
      </c>
      <c r="Y41" s="21"/>
      <c r="Z41" s="25">
        <v>10517049000</v>
      </c>
      <c r="AA41" s="21"/>
      <c r="AB41" s="38">
        <f t="shared" si="0"/>
        <v>2.3898011741340956E-3</v>
      </c>
      <c r="AC41" s="21"/>
      <c r="AD41" s="21"/>
      <c r="AE41" s="21"/>
    </row>
    <row r="42" spans="1:31" ht="21.75" customHeight="1" x14ac:dyDescent="0.2">
      <c r="A42" s="16" t="s">
        <v>52</v>
      </c>
      <c r="B42" s="16"/>
      <c r="C42" s="16"/>
      <c r="E42" s="24">
        <v>1</v>
      </c>
      <c r="F42" s="24"/>
      <c r="G42" s="21"/>
      <c r="H42" s="25">
        <v>2258</v>
      </c>
      <c r="I42" s="21"/>
      <c r="J42" s="25">
        <v>1302.2055</v>
      </c>
      <c r="K42" s="21"/>
      <c r="L42" s="25">
        <v>0</v>
      </c>
      <c r="M42" s="21"/>
      <c r="N42" s="25">
        <v>0</v>
      </c>
      <c r="O42" s="21"/>
      <c r="P42" s="25">
        <v>0</v>
      </c>
      <c r="Q42" s="21"/>
      <c r="R42" s="25">
        <v>0</v>
      </c>
      <c r="S42" s="21"/>
      <c r="T42" s="25">
        <v>1</v>
      </c>
      <c r="U42" s="21"/>
      <c r="V42" s="25">
        <v>1206</v>
      </c>
      <c r="W42" s="21"/>
      <c r="X42" s="25">
        <v>2258</v>
      </c>
      <c r="Y42" s="21"/>
      <c r="Z42" s="25">
        <v>1198.8243</v>
      </c>
      <c r="AA42" s="21"/>
      <c r="AB42" s="38">
        <f t="shared" si="0"/>
        <v>2.7241022835592811E-10</v>
      </c>
      <c r="AC42" s="21"/>
      <c r="AD42" s="21"/>
      <c r="AE42" s="21"/>
    </row>
    <row r="43" spans="1:31" ht="21.75" customHeight="1" x14ac:dyDescent="0.2">
      <c r="A43" s="16" t="s">
        <v>53</v>
      </c>
      <c r="B43" s="16"/>
      <c r="C43" s="16"/>
      <c r="E43" s="24">
        <v>34000000</v>
      </c>
      <c r="F43" s="24"/>
      <c r="G43" s="21"/>
      <c r="H43" s="25">
        <v>130688825137</v>
      </c>
      <c r="I43" s="21"/>
      <c r="J43" s="25">
        <v>95782681800</v>
      </c>
      <c r="K43" s="21"/>
      <c r="L43" s="25">
        <v>0</v>
      </c>
      <c r="M43" s="21"/>
      <c r="N43" s="25">
        <v>0</v>
      </c>
      <c r="O43" s="21"/>
      <c r="P43" s="25">
        <v>0</v>
      </c>
      <c r="Q43" s="21"/>
      <c r="R43" s="25">
        <v>0</v>
      </c>
      <c r="S43" s="21"/>
      <c r="T43" s="25">
        <v>34000000</v>
      </c>
      <c r="U43" s="21"/>
      <c r="V43" s="25">
        <v>2883</v>
      </c>
      <c r="W43" s="21"/>
      <c r="X43" s="25">
        <v>130688825137</v>
      </c>
      <c r="Y43" s="21"/>
      <c r="Z43" s="25">
        <v>97438769100</v>
      </c>
      <c r="AA43" s="21"/>
      <c r="AB43" s="38">
        <f t="shared" si="0"/>
        <v>2.2141123883834813E-2</v>
      </c>
      <c r="AC43" s="21"/>
      <c r="AD43" s="21"/>
      <c r="AE43" s="21"/>
    </row>
    <row r="44" spans="1:31" ht="21.75" customHeight="1" x14ac:dyDescent="0.2">
      <c r="A44" s="16" t="s">
        <v>54</v>
      </c>
      <c r="B44" s="16"/>
      <c r="C44" s="16"/>
      <c r="E44" s="24">
        <v>1000000</v>
      </c>
      <c r="F44" s="24"/>
      <c r="G44" s="21"/>
      <c r="H44" s="25">
        <v>11388956433</v>
      </c>
      <c r="I44" s="21"/>
      <c r="J44" s="25">
        <v>10338120000</v>
      </c>
      <c r="K44" s="21"/>
      <c r="L44" s="25">
        <v>0</v>
      </c>
      <c r="M44" s="21"/>
      <c r="N44" s="25">
        <v>0</v>
      </c>
      <c r="O44" s="21"/>
      <c r="P44" s="25">
        <v>0</v>
      </c>
      <c r="Q44" s="21"/>
      <c r="R44" s="25">
        <v>0</v>
      </c>
      <c r="S44" s="21"/>
      <c r="T44" s="25">
        <v>1000000</v>
      </c>
      <c r="U44" s="21"/>
      <c r="V44" s="25">
        <v>9230</v>
      </c>
      <c r="W44" s="21"/>
      <c r="X44" s="25">
        <v>11388956433</v>
      </c>
      <c r="Y44" s="21"/>
      <c r="Z44" s="25">
        <v>9175081500</v>
      </c>
      <c r="AA44" s="21"/>
      <c r="AB44" s="38">
        <f t="shared" si="0"/>
        <v>2.0848643513476091E-3</v>
      </c>
      <c r="AC44" s="21"/>
      <c r="AD44" s="21"/>
      <c r="AE44" s="21"/>
    </row>
    <row r="45" spans="1:31" ht="21.75" customHeight="1" x14ac:dyDescent="0.2">
      <c r="A45" s="16" t="s">
        <v>55</v>
      </c>
      <c r="B45" s="16"/>
      <c r="C45" s="16"/>
      <c r="E45" s="24">
        <v>57500000</v>
      </c>
      <c r="F45" s="24"/>
      <c r="G45" s="21"/>
      <c r="H45" s="25">
        <v>141706538056</v>
      </c>
      <c r="I45" s="21"/>
      <c r="J45" s="25">
        <v>97568492625</v>
      </c>
      <c r="K45" s="21"/>
      <c r="L45" s="25">
        <v>0</v>
      </c>
      <c r="M45" s="21"/>
      <c r="N45" s="25">
        <v>0</v>
      </c>
      <c r="O45" s="21"/>
      <c r="P45" s="25">
        <v>0</v>
      </c>
      <c r="Q45" s="21"/>
      <c r="R45" s="25">
        <v>0</v>
      </c>
      <c r="S45" s="21"/>
      <c r="T45" s="25">
        <v>57500000</v>
      </c>
      <c r="U45" s="21"/>
      <c r="V45" s="25">
        <v>1380</v>
      </c>
      <c r="W45" s="21"/>
      <c r="X45" s="25">
        <v>141706538056</v>
      </c>
      <c r="Y45" s="21"/>
      <c r="Z45" s="25">
        <v>78877867500</v>
      </c>
      <c r="AA45" s="21"/>
      <c r="AB45" s="38">
        <f t="shared" si="0"/>
        <v>1.7923508806005718E-2</v>
      </c>
      <c r="AC45" s="21"/>
      <c r="AD45" s="21"/>
      <c r="AE45" s="21"/>
    </row>
    <row r="46" spans="1:31" ht="21.75" customHeight="1" x14ac:dyDescent="0.2">
      <c r="A46" s="16" t="s">
        <v>56</v>
      </c>
      <c r="B46" s="16"/>
      <c r="C46" s="16"/>
      <c r="E46" s="24">
        <v>20000000</v>
      </c>
      <c r="F46" s="24"/>
      <c r="G46" s="21"/>
      <c r="H46" s="25">
        <v>221946078294</v>
      </c>
      <c r="I46" s="21"/>
      <c r="J46" s="25">
        <v>158053950000</v>
      </c>
      <c r="K46" s="21"/>
      <c r="L46" s="25">
        <v>0</v>
      </c>
      <c r="M46" s="21"/>
      <c r="N46" s="25">
        <v>0</v>
      </c>
      <c r="O46" s="21"/>
      <c r="P46" s="25">
        <v>-551341</v>
      </c>
      <c r="Q46" s="21"/>
      <c r="R46" s="25">
        <v>4225166356</v>
      </c>
      <c r="S46" s="21"/>
      <c r="T46" s="25">
        <v>19448659</v>
      </c>
      <c r="U46" s="21"/>
      <c r="V46" s="25">
        <v>7120</v>
      </c>
      <c r="W46" s="21"/>
      <c r="X46" s="25">
        <v>215827679655</v>
      </c>
      <c r="Y46" s="21"/>
      <c r="Z46" s="25">
        <v>137650529090.12399</v>
      </c>
      <c r="AA46" s="21"/>
      <c r="AB46" s="38">
        <f t="shared" si="0"/>
        <v>3.1278488484722075E-2</v>
      </c>
      <c r="AC46" s="21"/>
      <c r="AD46" s="21"/>
      <c r="AE46" s="21"/>
    </row>
    <row r="47" spans="1:31" ht="21.75" customHeight="1" x14ac:dyDescent="0.2">
      <c r="A47" s="16" t="s">
        <v>57</v>
      </c>
      <c r="B47" s="16"/>
      <c r="C47" s="16"/>
      <c r="E47" s="24">
        <v>5800000</v>
      </c>
      <c r="F47" s="24"/>
      <c r="G47" s="21"/>
      <c r="H47" s="25">
        <v>56084645763</v>
      </c>
      <c r="I47" s="21"/>
      <c r="J47" s="25">
        <v>145290348000</v>
      </c>
      <c r="K47" s="21"/>
      <c r="L47" s="25">
        <v>0</v>
      </c>
      <c r="M47" s="21"/>
      <c r="N47" s="25">
        <v>0</v>
      </c>
      <c r="O47" s="21"/>
      <c r="P47" s="25">
        <v>-1101191</v>
      </c>
      <c r="Q47" s="21"/>
      <c r="R47" s="25">
        <v>27528977541</v>
      </c>
      <c r="S47" s="21"/>
      <c r="T47" s="25">
        <v>4698809</v>
      </c>
      <c r="U47" s="21"/>
      <c r="V47" s="25">
        <v>22810</v>
      </c>
      <c r="W47" s="21"/>
      <c r="X47" s="25">
        <v>45436385953</v>
      </c>
      <c r="Y47" s="21"/>
      <c r="Z47" s="25">
        <v>106542113281.924</v>
      </c>
      <c r="AA47" s="21"/>
      <c r="AB47" s="38">
        <f t="shared" si="0"/>
        <v>2.4209687281657604E-2</v>
      </c>
      <c r="AC47" s="21"/>
      <c r="AD47" s="21"/>
      <c r="AE47" s="21"/>
    </row>
    <row r="48" spans="1:31" ht="21.75" customHeight="1" x14ac:dyDescent="0.2">
      <c r="A48" s="16" t="s">
        <v>58</v>
      </c>
      <c r="B48" s="16"/>
      <c r="C48" s="16"/>
      <c r="E48" s="24">
        <v>6999999</v>
      </c>
      <c r="F48" s="24"/>
      <c r="G48" s="21"/>
      <c r="H48" s="25">
        <v>52337471840</v>
      </c>
      <c r="I48" s="21"/>
      <c r="J48" s="25">
        <v>35348412950.225998</v>
      </c>
      <c r="K48" s="21"/>
      <c r="L48" s="25">
        <v>0</v>
      </c>
      <c r="M48" s="21"/>
      <c r="N48" s="25">
        <v>0</v>
      </c>
      <c r="O48" s="21"/>
      <c r="P48" s="25">
        <v>0</v>
      </c>
      <c r="Q48" s="21"/>
      <c r="R48" s="25">
        <v>0</v>
      </c>
      <c r="S48" s="21"/>
      <c r="T48" s="25">
        <v>6999999</v>
      </c>
      <c r="U48" s="21"/>
      <c r="V48" s="25">
        <v>4460</v>
      </c>
      <c r="W48" s="21"/>
      <c r="X48" s="25">
        <v>52337471840</v>
      </c>
      <c r="Y48" s="21"/>
      <c r="Z48" s="25">
        <v>31034236566.536999</v>
      </c>
      <c r="AA48" s="21"/>
      <c r="AB48" s="38">
        <f t="shared" si="0"/>
        <v>7.0519453684265813E-3</v>
      </c>
      <c r="AC48" s="21"/>
      <c r="AD48" s="21"/>
      <c r="AE48" s="21"/>
    </row>
    <row r="49" spans="1:31" ht="21.75" customHeight="1" x14ac:dyDescent="0.2">
      <c r="A49" s="16" t="s">
        <v>59</v>
      </c>
      <c r="B49" s="16"/>
      <c r="C49" s="16"/>
      <c r="E49" s="24">
        <v>40598707</v>
      </c>
      <c r="F49" s="24"/>
      <c r="G49" s="21"/>
      <c r="H49" s="25">
        <v>236597048668</v>
      </c>
      <c r="I49" s="21"/>
      <c r="J49" s="25">
        <v>309135728351.06097</v>
      </c>
      <c r="K49" s="21"/>
      <c r="L49" s="25">
        <v>0</v>
      </c>
      <c r="M49" s="21"/>
      <c r="N49" s="25">
        <v>0</v>
      </c>
      <c r="O49" s="21"/>
      <c r="P49" s="25">
        <v>0</v>
      </c>
      <c r="Q49" s="21"/>
      <c r="R49" s="25">
        <v>0</v>
      </c>
      <c r="S49" s="21"/>
      <c r="T49" s="25">
        <v>40598707</v>
      </c>
      <c r="U49" s="21"/>
      <c r="V49" s="25">
        <v>6440</v>
      </c>
      <c r="W49" s="21"/>
      <c r="X49" s="25">
        <v>236597048668</v>
      </c>
      <c r="Y49" s="21"/>
      <c r="Z49" s="25">
        <v>259900011825.17401</v>
      </c>
      <c r="AA49" s="21"/>
      <c r="AB49" s="38">
        <f t="shared" si="0"/>
        <v>5.9057379443346346E-2</v>
      </c>
      <c r="AC49" s="21"/>
      <c r="AD49" s="21"/>
      <c r="AE49" s="21"/>
    </row>
    <row r="50" spans="1:31" ht="21.75" customHeight="1" x14ac:dyDescent="0.2">
      <c r="A50" s="16" t="s">
        <v>60</v>
      </c>
      <c r="B50" s="16"/>
      <c r="C50" s="16"/>
      <c r="E50" s="24">
        <v>11000001</v>
      </c>
      <c r="F50" s="24"/>
      <c r="G50" s="21"/>
      <c r="H50" s="25">
        <v>158358322194</v>
      </c>
      <c r="I50" s="21"/>
      <c r="J50" s="25">
        <v>122466971133.36</v>
      </c>
      <c r="K50" s="21"/>
      <c r="L50" s="25">
        <v>0</v>
      </c>
      <c r="M50" s="21"/>
      <c r="N50" s="25">
        <v>0</v>
      </c>
      <c r="O50" s="21"/>
      <c r="P50" s="25">
        <v>-5000000</v>
      </c>
      <c r="Q50" s="21"/>
      <c r="R50" s="25">
        <v>56561445000</v>
      </c>
      <c r="S50" s="21"/>
      <c r="T50" s="25">
        <v>6000001</v>
      </c>
      <c r="U50" s="21"/>
      <c r="V50" s="25">
        <v>11160</v>
      </c>
      <c r="W50" s="21"/>
      <c r="X50" s="25">
        <v>86377273195</v>
      </c>
      <c r="Y50" s="21"/>
      <c r="Z50" s="25">
        <v>66561599093.598</v>
      </c>
      <c r="AA50" s="21"/>
      <c r="AB50" s="38">
        <f t="shared" si="0"/>
        <v>1.5124868931020809E-2</v>
      </c>
      <c r="AC50" s="21"/>
      <c r="AD50" s="21"/>
      <c r="AE50" s="21"/>
    </row>
    <row r="51" spans="1:31" ht="21.75" customHeight="1" x14ac:dyDescent="0.2">
      <c r="A51" s="16" t="s">
        <v>61</v>
      </c>
      <c r="B51" s="16"/>
      <c r="C51" s="16"/>
      <c r="E51" s="24">
        <v>14000000</v>
      </c>
      <c r="F51" s="24"/>
      <c r="G51" s="21"/>
      <c r="H51" s="25">
        <v>48087354588</v>
      </c>
      <c r="I51" s="21"/>
      <c r="J51" s="25">
        <v>70975170000</v>
      </c>
      <c r="K51" s="21"/>
      <c r="L51" s="25">
        <v>0</v>
      </c>
      <c r="M51" s="21"/>
      <c r="N51" s="25">
        <v>0</v>
      </c>
      <c r="O51" s="21"/>
      <c r="P51" s="25">
        <v>-6000000</v>
      </c>
      <c r="Q51" s="21"/>
      <c r="R51" s="25">
        <v>30417930000</v>
      </c>
      <c r="S51" s="21"/>
      <c r="T51" s="25">
        <v>8000000</v>
      </c>
      <c r="U51" s="21"/>
      <c r="V51" s="25">
        <v>4568</v>
      </c>
      <c r="W51" s="21"/>
      <c r="X51" s="25">
        <v>27478488336</v>
      </c>
      <c r="Y51" s="21"/>
      <c r="Z51" s="25">
        <v>36326563200</v>
      </c>
      <c r="AA51" s="21"/>
      <c r="AB51" s="38">
        <f t="shared" si="0"/>
        <v>8.2545268532662006E-3</v>
      </c>
      <c r="AC51" s="21"/>
      <c r="AD51" s="21"/>
      <c r="AE51" s="21"/>
    </row>
    <row r="52" spans="1:31" ht="21.75" customHeight="1" x14ac:dyDescent="0.2">
      <c r="A52" s="16" t="s">
        <v>62</v>
      </c>
      <c r="B52" s="16"/>
      <c r="C52" s="16"/>
      <c r="E52" s="24">
        <v>5000000</v>
      </c>
      <c r="F52" s="24"/>
      <c r="G52" s="21"/>
      <c r="H52" s="25">
        <v>25023199990</v>
      </c>
      <c r="I52" s="21"/>
      <c r="J52" s="25">
        <v>39364380000</v>
      </c>
      <c r="K52" s="21"/>
      <c r="L52" s="25">
        <v>0</v>
      </c>
      <c r="M52" s="21"/>
      <c r="N52" s="25">
        <v>0</v>
      </c>
      <c r="O52" s="21"/>
      <c r="P52" s="25">
        <v>0</v>
      </c>
      <c r="Q52" s="21"/>
      <c r="R52" s="25">
        <v>0</v>
      </c>
      <c r="S52" s="21"/>
      <c r="T52" s="25">
        <v>5000000</v>
      </c>
      <c r="U52" s="21"/>
      <c r="V52" s="25">
        <v>7600</v>
      </c>
      <c r="W52" s="21"/>
      <c r="X52" s="25">
        <v>25023199990</v>
      </c>
      <c r="Y52" s="21"/>
      <c r="Z52" s="25">
        <v>37773900000</v>
      </c>
      <c r="AA52" s="21"/>
      <c r="AB52" s="38">
        <f t="shared" si="0"/>
        <v>8.5834068636196255E-3</v>
      </c>
      <c r="AC52" s="21"/>
      <c r="AD52" s="21"/>
      <c r="AE52" s="21"/>
    </row>
    <row r="53" spans="1:31" ht="21.75" customHeight="1" x14ac:dyDescent="0.2">
      <c r="A53" s="16" t="s">
        <v>63</v>
      </c>
      <c r="B53" s="16"/>
      <c r="C53" s="16"/>
      <c r="E53" s="24">
        <v>10200</v>
      </c>
      <c r="F53" s="24"/>
      <c r="G53" s="21"/>
      <c r="H53" s="25">
        <v>698446832</v>
      </c>
      <c r="I53" s="21"/>
      <c r="J53" s="25">
        <f>465323353.83-7</f>
        <v>465323346.82999998</v>
      </c>
      <c r="K53" s="21"/>
      <c r="L53" s="25">
        <v>0</v>
      </c>
      <c r="M53" s="21"/>
      <c r="N53" s="25">
        <v>0</v>
      </c>
      <c r="O53" s="21"/>
      <c r="P53" s="25">
        <v>0</v>
      </c>
      <c r="Q53" s="21"/>
      <c r="R53" s="25">
        <v>0</v>
      </c>
      <c r="S53" s="21"/>
      <c r="T53" s="25">
        <v>10200</v>
      </c>
      <c r="U53" s="21"/>
      <c r="V53" s="25">
        <v>45893</v>
      </c>
      <c r="W53" s="21"/>
      <c r="X53" s="25">
        <v>698446833</v>
      </c>
      <c r="Y53" s="21"/>
      <c r="Z53" s="25">
        <f>465323353.83-12</f>
        <v>465323341.82999998</v>
      </c>
      <c r="AA53" s="21"/>
      <c r="AB53" s="38">
        <f t="shared" si="0"/>
        <v>1.0573595964584126E-4</v>
      </c>
      <c r="AC53" s="21"/>
      <c r="AD53" s="21"/>
      <c r="AE53" s="21"/>
    </row>
    <row r="54" spans="1:31" ht="21.75" customHeight="1" x14ac:dyDescent="0.2">
      <c r="A54" s="17" t="s">
        <v>64</v>
      </c>
      <c r="B54" s="17"/>
      <c r="C54" s="17"/>
      <c r="D54" s="8"/>
      <c r="E54" s="24">
        <v>0</v>
      </c>
      <c r="F54" s="31"/>
      <c r="G54" s="21"/>
      <c r="H54" s="27">
        <v>0</v>
      </c>
      <c r="I54" s="21"/>
      <c r="J54" s="27">
        <v>0</v>
      </c>
      <c r="K54" s="21"/>
      <c r="L54" s="27">
        <v>10425</v>
      </c>
      <c r="M54" s="21"/>
      <c r="N54" s="27">
        <v>48798686077</v>
      </c>
      <c r="O54" s="21"/>
      <c r="P54" s="27">
        <v>0</v>
      </c>
      <c r="Q54" s="21"/>
      <c r="R54" s="27">
        <v>0</v>
      </c>
      <c r="S54" s="21"/>
      <c r="T54" s="27">
        <v>10425</v>
      </c>
      <c r="U54" s="21"/>
      <c r="V54" s="32">
        <v>4739990</v>
      </c>
      <c r="W54" s="21"/>
      <c r="X54" s="27">
        <v>48798686076</v>
      </c>
      <c r="Y54" s="21"/>
      <c r="Z54" s="27">
        <v>49295801200.199997</v>
      </c>
      <c r="AA54" s="21"/>
      <c r="AB54" s="38">
        <f t="shared" si="0"/>
        <v>1.1201541762153901E-2</v>
      </c>
      <c r="AC54" s="21"/>
      <c r="AD54" s="21"/>
      <c r="AE54" s="21"/>
    </row>
    <row r="55" spans="1:31" ht="21.75" customHeight="1" thickBot="1" x14ac:dyDescent="0.25">
      <c r="A55" s="18" t="s">
        <v>65</v>
      </c>
      <c r="B55" s="18"/>
      <c r="C55" s="18"/>
      <c r="D55" s="18"/>
      <c r="E55" s="21"/>
      <c r="F55" s="32"/>
      <c r="G55" s="21"/>
      <c r="H55" s="28">
        <f>SUM(H9:H54)</f>
        <v>4221933883716</v>
      </c>
      <c r="I55" s="21"/>
      <c r="J55" s="28">
        <f>SUM(J9:J54)</f>
        <v>4543019998874.249</v>
      </c>
      <c r="K55" s="21"/>
      <c r="L55" s="28">
        <v>43218253</v>
      </c>
      <c r="M55" s="21"/>
      <c r="N55" s="28">
        <v>48798686077</v>
      </c>
      <c r="O55" s="21"/>
      <c r="P55" s="28">
        <v>-40924467</v>
      </c>
      <c r="Q55" s="21"/>
      <c r="R55" s="28">
        <v>315088414560</v>
      </c>
      <c r="S55" s="21"/>
      <c r="T55" s="28">
        <v>670230937</v>
      </c>
      <c r="U55" s="21"/>
      <c r="V55" s="32"/>
      <c r="W55" s="21"/>
      <c r="X55" s="28">
        <f>SUM(X9:X54)</f>
        <v>3940176175166</v>
      </c>
      <c r="Y55" s="21"/>
      <c r="Z55" s="28">
        <f>SUM(Z9:Z54)</f>
        <v>4023965069404.4155</v>
      </c>
      <c r="AA55" s="21"/>
      <c r="AB55" s="40">
        <f>SUM(AB9:AB54)</f>
        <v>0.91437022377068511</v>
      </c>
      <c r="AC55" s="21"/>
      <c r="AD55" s="21"/>
      <c r="AE55" s="21"/>
    </row>
    <row r="56" spans="1:31" ht="13.5" thickTop="1" x14ac:dyDescent="0.2"/>
    <row r="57" spans="1:31" x14ac:dyDescent="0.2">
      <c r="H57" s="30"/>
      <c r="X57" s="30"/>
      <c r="Z57" s="30"/>
    </row>
    <row r="58" spans="1:31" x14ac:dyDescent="0.2">
      <c r="Z58" s="30"/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2"/>
  <sheetViews>
    <sheetView rightToLeft="1" tabSelected="1" workbookViewId="0">
      <selection activeCell="Q53" sqref="Q53:Q54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style="21" bestFit="1" customWidth="1"/>
    <col min="4" max="4" width="1.28515625" style="21" customWidth="1"/>
    <col min="5" max="5" width="17.5703125" style="21" bestFit="1" customWidth="1"/>
    <col min="6" max="6" width="1.28515625" style="21" customWidth="1"/>
    <col min="7" max="7" width="17.7109375" style="21" bestFit="1" customWidth="1"/>
    <col min="8" max="8" width="1.28515625" style="21" customWidth="1"/>
    <col min="9" max="9" width="26.28515625" style="21" bestFit="1" customWidth="1"/>
    <col min="10" max="10" width="1.28515625" style="21" customWidth="1"/>
    <col min="11" max="11" width="12.140625" style="21" bestFit="1" customWidth="1"/>
    <col min="12" max="12" width="1.28515625" style="21" customWidth="1"/>
    <col min="13" max="13" width="17.5703125" style="21" bestFit="1" customWidth="1"/>
    <col min="14" max="14" width="1.28515625" style="21" customWidth="1"/>
    <col min="15" max="15" width="17.5703125" style="21" bestFit="1" customWidth="1"/>
    <col min="16" max="16" width="1.28515625" style="21" customWidth="1"/>
    <col min="17" max="17" width="19.7109375" style="21" customWidth="1"/>
    <col min="18" max="18" width="1.28515625" style="21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8" customHeight="1" x14ac:dyDescent="0.2">
      <c r="A5" s="12" t="s">
        <v>155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84</v>
      </c>
      <c r="C6" s="13" t="s">
        <v>94</v>
      </c>
      <c r="D6" s="13"/>
      <c r="E6" s="13"/>
      <c r="F6" s="13"/>
      <c r="G6" s="13"/>
      <c r="H6" s="13"/>
      <c r="I6" s="13"/>
      <c r="K6" s="13" t="s">
        <v>95</v>
      </c>
      <c r="L6" s="13"/>
      <c r="M6" s="13"/>
      <c r="N6" s="13"/>
      <c r="O6" s="13"/>
      <c r="P6" s="13"/>
      <c r="Q6" s="13"/>
      <c r="R6" s="13"/>
    </row>
    <row r="7" spans="1:18" ht="33.75" customHeight="1" x14ac:dyDescent="0.2">
      <c r="A7" s="13"/>
      <c r="C7" s="10" t="s">
        <v>13</v>
      </c>
      <c r="D7" s="45"/>
      <c r="E7" s="10" t="s">
        <v>15</v>
      </c>
      <c r="F7" s="45"/>
      <c r="G7" s="10" t="s">
        <v>153</v>
      </c>
      <c r="H7" s="45"/>
      <c r="I7" s="10" t="s">
        <v>156</v>
      </c>
      <c r="K7" s="10" t="s">
        <v>13</v>
      </c>
      <c r="L7" s="45"/>
      <c r="M7" s="10" t="s">
        <v>15</v>
      </c>
      <c r="N7" s="45"/>
      <c r="O7" s="10" t="s">
        <v>153</v>
      </c>
      <c r="P7" s="45"/>
      <c r="Q7" s="19" t="s">
        <v>156</v>
      </c>
      <c r="R7" s="19"/>
    </row>
    <row r="8" spans="1:18" ht="21.75" customHeight="1" x14ac:dyDescent="0.2">
      <c r="A8" s="5" t="s">
        <v>39</v>
      </c>
      <c r="C8" s="22">
        <v>4499999</v>
      </c>
      <c r="E8" s="22">
        <v>48042425823</v>
      </c>
      <c r="G8" s="22">
        <v>49697518706</v>
      </c>
      <c r="I8" s="22">
        <v>-1655092882</v>
      </c>
      <c r="K8" s="22">
        <v>4499999</v>
      </c>
      <c r="M8" s="22">
        <v>48042425823</v>
      </c>
      <c r="O8" s="22">
        <v>44687507819</v>
      </c>
      <c r="Q8" s="20">
        <v>3354918004</v>
      </c>
      <c r="R8" s="20"/>
    </row>
    <row r="9" spans="1:18" ht="21.75" customHeight="1" x14ac:dyDescent="0.2">
      <c r="A9" s="6" t="s">
        <v>44</v>
      </c>
      <c r="C9" s="25">
        <v>15000000</v>
      </c>
      <c r="E9" s="25">
        <v>254526502500</v>
      </c>
      <c r="G9" s="25">
        <v>258701512500</v>
      </c>
      <c r="I9" s="25">
        <v>-4175010000</v>
      </c>
      <c r="K9" s="25">
        <v>15000000</v>
      </c>
      <c r="M9" s="25">
        <v>254526502500</v>
      </c>
      <c r="O9" s="25">
        <v>268244392639</v>
      </c>
      <c r="Q9" s="24">
        <v>-13717890139</v>
      </c>
      <c r="R9" s="24"/>
    </row>
    <row r="10" spans="1:18" ht="21.75" customHeight="1" x14ac:dyDescent="0.2">
      <c r="A10" s="6" t="s">
        <v>21</v>
      </c>
      <c r="C10" s="25">
        <v>1562500</v>
      </c>
      <c r="E10" s="25">
        <v>3847284140</v>
      </c>
      <c r="G10" s="25">
        <v>4260436171</v>
      </c>
      <c r="I10" s="25">
        <v>-413152030</v>
      </c>
      <c r="K10" s="25">
        <v>1562500</v>
      </c>
      <c r="M10" s="25">
        <v>3847284140</v>
      </c>
      <c r="O10" s="25">
        <v>3543839891</v>
      </c>
      <c r="Q10" s="24">
        <v>303444249</v>
      </c>
      <c r="R10" s="24"/>
    </row>
    <row r="11" spans="1:18" ht="21.75" customHeight="1" x14ac:dyDescent="0.2">
      <c r="A11" s="6" t="s">
        <v>37</v>
      </c>
      <c r="C11" s="25">
        <v>4000000</v>
      </c>
      <c r="E11" s="25">
        <v>90458550000</v>
      </c>
      <c r="G11" s="25">
        <v>81909720000</v>
      </c>
      <c r="I11" s="25">
        <v>8548830000</v>
      </c>
      <c r="K11" s="25">
        <v>4000000</v>
      </c>
      <c r="M11" s="25">
        <v>90458550000</v>
      </c>
      <c r="O11" s="25">
        <v>87476401908</v>
      </c>
      <c r="Q11" s="24">
        <v>2982148092</v>
      </c>
      <c r="R11" s="24"/>
    </row>
    <row r="12" spans="1:18" ht="21.75" customHeight="1" x14ac:dyDescent="0.2">
      <c r="A12" s="6" t="s">
        <v>23</v>
      </c>
      <c r="C12" s="25">
        <v>23458882</v>
      </c>
      <c r="E12" s="25">
        <v>126857000987</v>
      </c>
      <c r="G12" s="25">
        <v>135449253000</v>
      </c>
      <c r="I12" s="25">
        <v>-8592252012</v>
      </c>
      <c r="K12" s="25">
        <v>23458882</v>
      </c>
      <c r="M12" s="25">
        <v>126857000987</v>
      </c>
      <c r="O12" s="25">
        <v>126502803096</v>
      </c>
      <c r="Q12" s="24">
        <v>354197891</v>
      </c>
      <c r="R12" s="24"/>
    </row>
    <row r="13" spans="1:18" ht="21.75" customHeight="1" x14ac:dyDescent="0.2">
      <c r="A13" s="6" t="s">
        <v>56</v>
      </c>
      <c r="C13" s="25">
        <v>19448659</v>
      </c>
      <c r="E13" s="25">
        <v>137650529090</v>
      </c>
      <c r="G13" s="25">
        <v>153417357990</v>
      </c>
      <c r="I13" s="25">
        <v>-15766828899</v>
      </c>
      <c r="K13" s="25">
        <v>19448659</v>
      </c>
      <c r="M13" s="25">
        <v>137650529090</v>
      </c>
      <c r="O13" s="25">
        <v>163556667987</v>
      </c>
      <c r="Q13" s="24">
        <v>-25906138896</v>
      </c>
      <c r="R13" s="24"/>
    </row>
    <row r="14" spans="1:18" ht="21.75" customHeight="1" x14ac:dyDescent="0.2">
      <c r="A14" s="6" t="s">
        <v>51</v>
      </c>
      <c r="C14" s="25">
        <v>1000000</v>
      </c>
      <c r="E14" s="25">
        <v>10517049000</v>
      </c>
      <c r="G14" s="25">
        <v>11371932000</v>
      </c>
      <c r="I14" s="25">
        <v>-854883000</v>
      </c>
      <c r="K14" s="25">
        <v>1000000</v>
      </c>
      <c r="M14" s="25">
        <v>10517049000</v>
      </c>
      <c r="O14" s="25">
        <v>11421634727</v>
      </c>
      <c r="Q14" s="24">
        <v>-904585727</v>
      </c>
      <c r="R14" s="24"/>
    </row>
    <row r="15" spans="1:18" ht="21.75" customHeight="1" x14ac:dyDescent="0.2">
      <c r="A15" s="6" t="s">
        <v>54</v>
      </c>
      <c r="C15" s="25">
        <v>1000000</v>
      </c>
      <c r="E15" s="25">
        <v>9175081500</v>
      </c>
      <c r="G15" s="25">
        <v>10338120000</v>
      </c>
      <c r="I15" s="25">
        <v>-1163038500</v>
      </c>
      <c r="K15" s="25">
        <v>1000000</v>
      </c>
      <c r="M15" s="25">
        <v>9175081500</v>
      </c>
      <c r="O15" s="25">
        <v>10566751506</v>
      </c>
      <c r="Q15" s="24">
        <v>-1391670006</v>
      </c>
      <c r="R15" s="24"/>
    </row>
    <row r="16" spans="1:18" ht="21.75" customHeight="1" x14ac:dyDescent="0.2">
      <c r="A16" s="6" t="s">
        <v>41</v>
      </c>
      <c r="C16" s="25">
        <v>18628440</v>
      </c>
      <c r="E16" s="25">
        <v>96124865659</v>
      </c>
      <c r="G16" s="25">
        <v>71049746443</v>
      </c>
      <c r="I16" s="25">
        <v>25075119216</v>
      </c>
      <c r="K16" s="25">
        <v>18628440</v>
      </c>
      <c r="M16" s="25">
        <v>96124865659</v>
      </c>
      <c r="O16" s="25">
        <v>122109298956</v>
      </c>
      <c r="Q16" s="24">
        <v>-25984433296</v>
      </c>
      <c r="R16" s="24"/>
    </row>
    <row r="17" spans="1:18" ht="21.75" customHeight="1" x14ac:dyDescent="0.2">
      <c r="A17" s="6" t="s">
        <v>26</v>
      </c>
      <c r="C17" s="25">
        <v>22739372</v>
      </c>
      <c r="E17" s="25">
        <v>242993781918</v>
      </c>
      <c r="G17" s="25">
        <v>247607088956</v>
      </c>
      <c r="I17" s="46">
        <v>-4613307037</v>
      </c>
      <c r="K17" s="25">
        <v>22739372</v>
      </c>
      <c r="M17" s="25">
        <v>242993781918</v>
      </c>
      <c r="O17" s="25">
        <v>281194664726</v>
      </c>
      <c r="Q17" s="24">
        <v>-38200882807</v>
      </c>
      <c r="R17" s="24"/>
    </row>
    <row r="18" spans="1:18" ht="21.75" customHeight="1" x14ac:dyDescent="0.2">
      <c r="A18" s="6" t="s">
        <v>31</v>
      </c>
      <c r="C18" s="25">
        <v>1222474</v>
      </c>
      <c r="E18" s="25">
        <v>66228415243</v>
      </c>
      <c r="G18" s="25">
        <v>69043688884</v>
      </c>
      <c r="I18" s="25">
        <v>-2815273640</v>
      </c>
      <c r="K18" s="25">
        <v>1222474</v>
      </c>
      <c r="M18" s="25">
        <v>66228415243</v>
      </c>
      <c r="O18" s="25">
        <v>60395453906</v>
      </c>
      <c r="Q18" s="24">
        <v>5832961337</v>
      </c>
      <c r="R18" s="24"/>
    </row>
    <row r="19" spans="1:18" ht="21.75" customHeight="1" x14ac:dyDescent="0.2">
      <c r="A19" s="6" t="s">
        <v>48</v>
      </c>
      <c r="C19" s="25">
        <v>5100000</v>
      </c>
      <c r="E19" s="25">
        <v>26904659085</v>
      </c>
      <c r="G19" s="25">
        <v>26919868050</v>
      </c>
      <c r="I19" s="25">
        <v>-15208965</v>
      </c>
      <c r="K19" s="25">
        <v>5100000</v>
      </c>
      <c r="M19" s="25">
        <v>26904659085</v>
      </c>
      <c r="O19" s="25">
        <v>28897033506</v>
      </c>
      <c r="Q19" s="24">
        <v>-1992374421</v>
      </c>
      <c r="R19" s="24"/>
    </row>
    <row r="20" spans="1:18" ht="21.75" customHeight="1" x14ac:dyDescent="0.2">
      <c r="A20" s="6" t="s">
        <v>22</v>
      </c>
      <c r="C20" s="25">
        <v>31084511</v>
      </c>
      <c r="E20" s="25">
        <v>68597019114</v>
      </c>
      <c r="G20" s="25">
        <v>80153453865</v>
      </c>
      <c r="I20" s="25">
        <v>-11556434750</v>
      </c>
      <c r="K20" s="25">
        <v>31084511</v>
      </c>
      <c r="M20" s="25">
        <v>68597019114</v>
      </c>
      <c r="O20" s="25">
        <v>81265837998</v>
      </c>
      <c r="Q20" s="24">
        <v>-12668818883</v>
      </c>
      <c r="R20" s="24"/>
    </row>
    <row r="21" spans="1:18" ht="21.75" customHeight="1" x14ac:dyDescent="0.2">
      <c r="A21" s="6" t="s">
        <v>61</v>
      </c>
      <c r="C21" s="25">
        <v>8000000</v>
      </c>
      <c r="E21" s="25">
        <v>36326563200</v>
      </c>
      <c r="G21" s="25">
        <v>42901209733</v>
      </c>
      <c r="I21" s="25">
        <v>-6574646533</v>
      </c>
      <c r="K21" s="25">
        <v>8000000</v>
      </c>
      <c r="M21" s="25">
        <v>36326563200</v>
      </c>
      <c r="O21" s="25">
        <v>37431947022</v>
      </c>
      <c r="Q21" s="24">
        <v>-1105383822</v>
      </c>
      <c r="R21" s="24"/>
    </row>
    <row r="22" spans="1:18" ht="21.75" customHeight="1" x14ac:dyDescent="0.2">
      <c r="A22" s="6" t="s">
        <v>25</v>
      </c>
      <c r="C22" s="25">
        <v>10000000</v>
      </c>
      <c r="E22" s="25">
        <v>40199382000</v>
      </c>
      <c r="G22" s="25">
        <v>45408204000</v>
      </c>
      <c r="I22" s="25">
        <v>-5208822000</v>
      </c>
      <c r="K22" s="25">
        <v>10000000</v>
      </c>
      <c r="M22" s="25">
        <v>40199382000</v>
      </c>
      <c r="O22" s="25">
        <v>53976914800</v>
      </c>
      <c r="Q22" s="24">
        <v>-13777532800</v>
      </c>
      <c r="R22" s="24"/>
    </row>
    <row r="23" spans="1:18" ht="21.75" customHeight="1" x14ac:dyDescent="0.2">
      <c r="A23" s="6" t="s">
        <v>59</v>
      </c>
      <c r="C23" s="25">
        <v>40598707</v>
      </c>
      <c r="E23" s="25">
        <v>259900011825</v>
      </c>
      <c r="G23" s="25">
        <v>309135728351</v>
      </c>
      <c r="I23" s="25">
        <v>-49235716525</v>
      </c>
      <c r="K23" s="25">
        <v>40598707</v>
      </c>
      <c r="M23" s="25">
        <v>259900011825</v>
      </c>
      <c r="O23" s="25">
        <v>279412380912</v>
      </c>
      <c r="Q23" s="24">
        <v>-19512369086</v>
      </c>
      <c r="R23" s="24"/>
    </row>
    <row r="24" spans="1:18" ht="21.75" customHeight="1" x14ac:dyDescent="0.2">
      <c r="A24" s="6" t="s">
        <v>45</v>
      </c>
      <c r="C24" s="25">
        <v>4500000</v>
      </c>
      <c r="E24" s="25">
        <v>32922936000</v>
      </c>
      <c r="G24" s="25">
        <v>34215201007</v>
      </c>
      <c r="I24" s="25">
        <v>-1292265007</v>
      </c>
      <c r="K24" s="25">
        <v>4500000</v>
      </c>
      <c r="M24" s="25">
        <v>32922936000</v>
      </c>
      <c r="O24" s="25">
        <v>28807569073</v>
      </c>
      <c r="Q24" s="24">
        <v>4115366927</v>
      </c>
      <c r="R24" s="24"/>
    </row>
    <row r="25" spans="1:18" ht="21.75" customHeight="1" x14ac:dyDescent="0.2">
      <c r="A25" s="6" t="s">
        <v>29</v>
      </c>
      <c r="C25" s="25">
        <v>1110000</v>
      </c>
      <c r="E25" s="25">
        <v>197596066140</v>
      </c>
      <c r="G25" s="25">
        <v>183980165670</v>
      </c>
      <c r="I25" s="25">
        <v>13615900470</v>
      </c>
      <c r="K25" s="25">
        <v>1110000</v>
      </c>
      <c r="M25" s="25">
        <v>197596066140</v>
      </c>
      <c r="O25" s="25">
        <v>198677394240</v>
      </c>
      <c r="Q25" s="24">
        <v>-1081328100</v>
      </c>
      <c r="R25" s="24"/>
    </row>
    <row r="26" spans="1:18" ht="21.75" customHeight="1" x14ac:dyDescent="0.2">
      <c r="A26" s="6" t="s">
        <v>32</v>
      </c>
      <c r="C26" s="25">
        <v>11745269</v>
      </c>
      <c r="E26" s="25">
        <v>26503123154</v>
      </c>
      <c r="G26" s="25">
        <v>28779527101</v>
      </c>
      <c r="I26" s="25">
        <v>-2276403946</v>
      </c>
      <c r="K26" s="25">
        <v>11745269</v>
      </c>
      <c r="M26" s="25">
        <v>26503123154</v>
      </c>
      <c r="O26" s="25">
        <v>25907678519</v>
      </c>
      <c r="Q26" s="24">
        <v>595444635</v>
      </c>
      <c r="R26" s="24"/>
    </row>
    <row r="27" spans="1:18" ht="21.75" customHeight="1" x14ac:dyDescent="0.2">
      <c r="A27" s="6" t="s">
        <v>53</v>
      </c>
      <c r="C27" s="25">
        <v>34000000</v>
      </c>
      <c r="E27" s="25">
        <v>97438769100</v>
      </c>
      <c r="G27" s="25">
        <v>95782681800</v>
      </c>
      <c r="I27" s="25">
        <v>1656087300</v>
      </c>
      <c r="K27" s="25">
        <v>34000000</v>
      </c>
      <c r="M27" s="25">
        <v>97438769100</v>
      </c>
      <c r="O27" s="25">
        <v>89901881667</v>
      </c>
      <c r="Q27" s="24">
        <v>7536887433</v>
      </c>
      <c r="R27" s="24"/>
    </row>
    <row r="28" spans="1:18" ht="21.75" customHeight="1" x14ac:dyDescent="0.2">
      <c r="A28" s="6" t="s">
        <v>24</v>
      </c>
      <c r="C28" s="25">
        <v>10000000</v>
      </c>
      <c r="E28" s="25">
        <v>37873305000</v>
      </c>
      <c r="G28" s="25">
        <v>40259025000</v>
      </c>
      <c r="I28" s="25">
        <v>-2385720000</v>
      </c>
      <c r="K28" s="25">
        <v>10000000</v>
      </c>
      <c r="M28" s="25">
        <v>37873305000</v>
      </c>
      <c r="O28" s="25">
        <v>44235225000</v>
      </c>
      <c r="Q28" s="24">
        <v>-6361920000</v>
      </c>
      <c r="R28" s="24"/>
    </row>
    <row r="29" spans="1:18" ht="21.75" customHeight="1" x14ac:dyDescent="0.2">
      <c r="A29" s="6" t="s">
        <v>58</v>
      </c>
      <c r="C29" s="25">
        <v>6999999</v>
      </c>
      <c r="E29" s="25">
        <v>31034236566</v>
      </c>
      <c r="G29" s="25">
        <v>35348412950</v>
      </c>
      <c r="I29" s="25">
        <v>-4314176383</v>
      </c>
      <c r="K29" s="25">
        <v>6999999</v>
      </c>
      <c r="M29" s="25">
        <v>31034236566</v>
      </c>
      <c r="O29" s="25">
        <v>41193426115</v>
      </c>
      <c r="Q29" s="24">
        <v>-10159189548</v>
      </c>
      <c r="R29" s="24"/>
    </row>
    <row r="30" spans="1:18" ht="21.75" customHeight="1" x14ac:dyDescent="0.2">
      <c r="A30" s="6" t="s">
        <v>57</v>
      </c>
      <c r="C30" s="25">
        <v>4698809</v>
      </c>
      <c r="E30" s="25">
        <v>106542113281</v>
      </c>
      <c r="G30" s="25">
        <v>120803275516</v>
      </c>
      <c r="I30" s="25">
        <v>-14261162234</v>
      </c>
      <c r="K30" s="25">
        <v>4698809</v>
      </c>
      <c r="M30" s="25">
        <v>106542113281</v>
      </c>
      <c r="O30" s="25">
        <v>104486938993</v>
      </c>
      <c r="Q30" s="24">
        <v>2055174288</v>
      </c>
      <c r="R30" s="24"/>
    </row>
    <row r="31" spans="1:18" ht="21.75" customHeight="1" x14ac:dyDescent="0.2">
      <c r="A31" s="6" t="s">
        <v>42</v>
      </c>
      <c r="C31" s="25">
        <v>3408392</v>
      </c>
      <c r="E31" s="25">
        <v>95917452633</v>
      </c>
      <c r="G31" s="25">
        <v>129748090861</v>
      </c>
      <c r="I31" s="25">
        <v>-33830638227</v>
      </c>
      <c r="K31" s="25">
        <v>3408392</v>
      </c>
      <c r="M31" s="25">
        <v>95917452633</v>
      </c>
      <c r="O31" s="25">
        <v>118177349151</v>
      </c>
      <c r="Q31" s="24">
        <v>-22259896517</v>
      </c>
      <c r="R31" s="24"/>
    </row>
    <row r="32" spans="1:18" ht="21.75" customHeight="1" x14ac:dyDescent="0.2">
      <c r="A32" s="6" t="s">
        <v>19</v>
      </c>
      <c r="C32" s="25">
        <v>80000000</v>
      </c>
      <c r="E32" s="25">
        <v>223223868000</v>
      </c>
      <c r="G32" s="25">
        <v>235788660000</v>
      </c>
      <c r="I32" s="25">
        <v>-12564792000</v>
      </c>
      <c r="K32" s="25">
        <v>80000000</v>
      </c>
      <c r="M32" s="25">
        <v>223223868000</v>
      </c>
      <c r="O32" s="25">
        <v>230937697243</v>
      </c>
      <c r="Q32" s="24">
        <v>-7713829243</v>
      </c>
      <c r="R32" s="24"/>
    </row>
    <row r="33" spans="1:18" ht="21.75" customHeight="1" x14ac:dyDescent="0.2">
      <c r="A33" s="6" t="s">
        <v>46</v>
      </c>
      <c r="C33" s="25">
        <v>26948946</v>
      </c>
      <c r="E33" s="25">
        <v>36030666692</v>
      </c>
      <c r="G33" s="25">
        <v>39805738200</v>
      </c>
      <c r="I33" s="25">
        <v>-3775071507</v>
      </c>
      <c r="K33" s="25">
        <v>26948946</v>
      </c>
      <c r="M33" s="25">
        <v>36030666692</v>
      </c>
      <c r="O33" s="25">
        <v>36942874439</v>
      </c>
      <c r="Q33" s="24">
        <v>-912207746</v>
      </c>
      <c r="R33" s="24"/>
    </row>
    <row r="34" spans="1:18" ht="21.75" customHeight="1" x14ac:dyDescent="0.2">
      <c r="A34" s="6" t="s">
        <v>47</v>
      </c>
      <c r="C34" s="25">
        <v>30200000</v>
      </c>
      <c r="E34" s="25">
        <v>113716934280</v>
      </c>
      <c r="G34" s="25">
        <v>119781036900</v>
      </c>
      <c r="I34" s="25">
        <v>-6064102620</v>
      </c>
      <c r="K34" s="25">
        <v>30200000</v>
      </c>
      <c r="M34" s="25">
        <v>113716934280</v>
      </c>
      <c r="O34" s="25">
        <v>116418762192</v>
      </c>
      <c r="Q34" s="24">
        <v>-2701827912</v>
      </c>
      <c r="R34" s="24"/>
    </row>
    <row r="35" spans="1:18" ht="21.75" customHeight="1" x14ac:dyDescent="0.2">
      <c r="A35" s="6" t="s">
        <v>38</v>
      </c>
      <c r="C35" s="25">
        <v>5447057</v>
      </c>
      <c r="E35" s="25">
        <v>126594447113</v>
      </c>
      <c r="G35" s="25">
        <v>135854485708</v>
      </c>
      <c r="I35" s="25">
        <v>-9260038594</v>
      </c>
      <c r="K35" s="25">
        <v>5447057</v>
      </c>
      <c r="M35" s="25">
        <v>126594447113</v>
      </c>
      <c r="O35" s="25">
        <v>141376432890</v>
      </c>
      <c r="Q35" s="24">
        <v>-14781985776</v>
      </c>
      <c r="R35" s="24"/>
    </row>
    <row r="36" spans="1:18" ht="21.75" customHeight="1" x14ac:dyDescent="0.2">
      <c r="A36" s="6" t="s">
        <v>114</v>
      </c>
      <c r="C36" s="25">
        <v>10425</v>
      </c>
      <c r="E36" s="25">
        <v>49295801200</v>
      </c>
      <c r="G36" s="25">
        <v>48798686077</v>
      </c>
      <c r="I36" s="25">
        <v>497115123</v>
      </c>
      <c r="K36" s="25">
        <v>10425</v>
      </c>
      <c r="M36" s="25">
        <v>49295801200</v>
      </c>
      <c r="O36" s="25">
        <v>48798686077</v>
      </c>
      <c r="Q36" s="24">
        <v>497115123</v>
      </c>
      <c r="R36" s="24"/>
    </row>
    <row r="37" spans="1:18" ht="21.75" customHeight="1" x14ac:dyDescent="0.2">
      <c r="A37" s="6" t="s">
        <v>50</v>
      </c>
      <c r="C37" s="25">
        <v>100000000</v>
      </c>
      <c r="E37" s="25">
        <v>432113535000</v>
      </c>
      <c r="G37" s="25">
        <v>476149950000</v>
      </c>
      <c r="I37" s="25">
        <v>-44036415000</v>
      </c>
      <c r="K37" s="25">
        <v>100000000</v>
      </c>
      <c r="M37" s="25">
        <v>432113535000</v>
      </c>
      <c r="O37" s="25">
        <v>480126150381</v>
      </c>
      <c r="Q37" s="24">
        <v>-48012615381</v>
      </c>
      <c r="R37" s="24"/>
    </row>
    <row r="38" spans="1:18" ht="21.75" customHeight="1" x14ac:dyDescent="0.2">
      <c r="A38" s="6" t="s">
        <v>35</v>
      </c>
      <c r="C38" s="25">
        <v>5000000</v>
      </c>
      <c r="E38" s="25">
        <v>73708807500</v>
      </c>
      <c r="G38" s="25">
        <v>78877867500</v>
      </c>
      <c r="I38" s="25">
        <v>-5169060000</v>
      </c>
      <c r="K38" s="25">
        <v>5000000</v>
      </c>
      <c r="M38" s="25">
        <v>73708807500</v>
      </c>
      <c r="O38" s="25">
        <v>73708807444</v>
      </c>
      <c r="Q38" s="24">
        <v>56</v>
      </c>
      <c r="R38" s="24"/>
    </row>
    <row r="39" spans="1:18" ht="21.75" customHeight="1" x14ac:dyDescent="0.2">
      <c r="A39" s="6" t="s">
        <v>40</v>
      </c>
      <c r="C39" s="25">
        <v>31260033</v>
      </c>
      <c r="E39" s="25">
        <v>253253391799</v>
      </c>
      <c r="G39" s="25">
        <v>295203340134</v>
      </c>
      <c r="I39" s="25">
        <v>-41949948334</v>
      </c>
      <c r="K39" s="25">
        <v>31260033</v>
      </c>
      <c r="M39" s="25">
        <v>253253391799</v>
      </c>
      <c r="O39" s="25">
        <v>252631911094</v>
      </c>
      <c r="Q39" s="24">
        <v>621480705</v>
      </c>
      <c r="R39" s="24"/>
    </row>
    <row r="40" spans="1:18" ht="21.75" customHeight="1" x14ac:dyDescent="0.2">
      <c r="A40" s="6" t="s">
        <v>27</v>
      </c>
      <c r="C40" s="25">
        <v>1100000</v>
      </c>
      <c r="E40" s="25">
        <v>212130270000</v>
      </c>
      <c r="G40" s="25">
        <v>196821900000</v>
      </c>
      <c r="I40" s="25">
        <v>15308370000</v>
      </c>
      <c r="K40" s="25">
        <v>1100000</v>
      </c>
      <c r="M40" s="25">
        <v>212130270000</v>
      </c>
      <c r="O40" s="25">
        <v>159644429998</v>
      </c>
      <c r="Q40" s="24">
        <v>52485840002</v>
      </c>
      <c r="R40" s="24"/>
    </row>
    <row r="41" spans="1:18" ht="21.75" customHeight="1" x14ac:dyDescent="0.2">
      <c r="A41" s="6" t="s">
        <v>33</v>
      </c>
      <c r="C41" s="25">
        <v>5690000</v>
      </c>
      <c r="E41" s="25">
        <v>39988941615</v>
      </c>
      <c r="G41" s="25">
        <v>36821500695</v>
      </c>
      <c r="I41" s="25">
        <v>3167440920</v>
      </c>
      <c r="K41" s="25">
        <v>5690000</v>
      </c>
      <c r="M41" s="25">
        <v>39988941615</v>
      </c>
      <c r="O41" s="25">
        <v>31957216426</v>
      </c>
      <c r="Q41" s="24">
        <v>8031725189</v>
      </c>
      <c r="R41" s="24"/>
    </row>
    <row r="42" spans="1:18" ht="21.75" customHeight="1" x14ac:dyDescent="0.2">
      <c r="A42" s="6" t="s">
        <v>55</v>
      </c>
      <c r="C42" s="25">
        <v>57500000</v>
      </c>
      <c r="E42" s="25">
        <v>78877867500</v>
      </c>
      <c r="G42" s="25">
        <v>97568492625</v>
      </c>
      <c r="I42" s="25">
        <v>-18690625125</v>
      </c>
      <c r="K42" s="25">
        <v>57500000</v>
      </c>
      <c r="M42" s="25">
        <v>78877867500</v>
      </c>
      <c r="O42" s="25">
        <v>89509232249</v>
      </c>
      <c r="Q42" s="24">
        <v>-10631364749</v>
      </c>
      <c r="R42" s="24"/>
    </row>
    <row r="43" spans="1:18" ht="21.75" customHeight="1" x14ac:dyDescent="0.2">
      <c r="A43" s="6" t="s">
        <v>60</v>
      </c>
      <c r="C43" s="25">
        <v>6000001</v>
      </c>
      <c r="E43" s="25">
        <v>66561599093</v>
      </c>
      <c r="G43" s="25">
        <v>49454000177</v>
      </c>
      <c r="I43" s="25">
        <v>17107598916</v>
      </c>
      <c r="K43" s="25">
        <v>6000001</v>
      </c>
      <c r="M43" s="25">
        <v>66561599093</v>
      </c>
      <c r="O43" s="25">
        <v>87615583138</v>
      </c>
      <c r="Q43" s="24">
        <v>-21053984044</v>
      </c>
      <c r="R43" s="24"/>
    </row>
    <row r="44" spans="1:18" ht="21.75" customHeight="1" x14ac:dyDescent="0.2">
      <c r="A44" s="6" t="s">
        <v>20</v>
      </c>
      <c r="C44" s="25">
        <v>11400000</v>
      </c>
      <c r="E44" s="25">
        <v>27197208000</v>
      </c>
      <c r="G44" s="25">
        <v>35118394830</v>
      </c>
      <c r="I44" s="25">
        <v>-7921186830</v>
      </c>
      <c r="K44" s="25">
        <v>11400000</v>
      </c>
      <c r="M44" s="25">
        <v>27197208000</v>
      </c>
      <c r="O44" s="25">
        <v>36296940239</v>
      </c>
      <c r="Q44" s="24">
        <v>-9099732239</v>
      </c>
      <c r="R44" s="24"/>
    </row>
    <row r="45" spans="1:18" ht="21.75" customHeight="1" x14ac:dyDescent="0.2">
      <c r="A45" s="6" t="s">
        <v>30</v>
      </c>
      <c r="C45" s="25">
        <v>3114422</v>
      </c>
      <c r="E45" s="25">
        <v>36345762560</v>
      </c>
      <c r="G45" s="25">
        <v>36593433855</v>
      </c>
      <c r="I45" s="25">
        <v>-247671294</v>
      </c>
      <c r="K45" s="25">
        <v>3114422</v>
      </c>
      <c r="M45" s="25">
        <v>36345762560</v>
      </c>
      <c r="O45" s="25">
        <v>32506857464</v>
      </c>
      <c r="Q45" s="24">
        <f>3838905096+622</f>
        <v>3838905718</v>
      </c>
      <c r="R45" s="24"/>
    </row>
    <row r="46" spans="1:18" ht="21.75" customHeight="1" x14ac:dyDescent="0.2">
      <c r="A46" s="6" t="s">
        <v>62</v>
      </c>
      <c r="C46" s="25">
        <v>5000000</v>
      </c>
      <c r="E46" s="25">
        <v>37773900000</v>
      </c>
      <c r="G46" s="25">
        <v>39364380000</v>
      </c>
      <c r="I46" s="25">
        <v>-1590480000</v>
      </c>
      <c r="K46" s="25">
        <v>5000000</v>
      </c>
      <c r="M46" s="25">
        <v>37773900000</v>
      </c>
      <c r="O46" s="25">
        <v>34791749994</v>
      </c>
      <c r="Q46" s="24">
        <v>2982150006</v>
      </c>
      <c r="R46" s="24"/>
    </row>
    <row r="47" spans="1:18" ht="21.75" customHeight="1" x14ac:dyDescent="0.2">
      <c r="A47" s="6" t="s">
        <v>52</v>
      </c>
      <c r="C47" s="25">
        <v>1</v>
      </c>
      <c r="E47" s="25">
        <v>1198</v>
      </c>
      <c r="G47" s="25">
        <v>1302</v>
      </c>
      <c r="I47" s="25">
        <v>-103</v>
      </c>
      <c r="K47" s="25">
        <v>1</v>
      </c>
      <c r="M47" s="25">
        <v>1198</v>
      </c>
      <c r="O47" s="25">
        <v>1497</v>
      </c>
      <c r="Q47" s="24">
        <v>-298</v>
      </c>
      <c r="R47" s="24"/>
    </row>
    <row r="48" spans="1:18" ht="21.75" customHeight="1" x14ac:dyDescent="0.2">
      <c r="A48" s="6" t="s">
        <v>43</v>
      </c>
      <c r="C48" s="25">
        <v>6927837</v>
      </c>
      <c r="E48" s="25">
        <v>42697021493</v>
      </c>
      <c r="G48" s="25">
        <v>42659760271</v>
      </c>
      <c r="I48" s="25">
        <v>37261222</v>
      </c>
      <c r="K48" s="25">
        <v>6927837</v>
      </c>
      <c r="M48" s="25">
        <v>42697021493</v>
      </c>
      <c r="O48" s="25">
        <v>44556407660</v>
      </c>
      <c r="Q48" s="24">
        <v>-1859386166</v>
      </c>
      <c r="R48" s="24"/>
    </row>
    <row r="49" spans="1:18" ht="21.75" customHeight="1" x14ac:dyDescent="0.2">
      <c r="A49" s="6" t="s">
        <v>36</v>
      </c>
      <c r="C49" s="25">
        <v>5600000</v>
      </c>
      <c r="E49" s="25">
        <v>12235562640</v>
      </c>
      <c r="G49" s="25">
        <v>13783099680</v>
      </c>
      <c r="I49" s="25">
        <v>-1547537040</v>
      </c>
      <c r="K49" s="25">
        <v>5600000</v>
      </c>
      <c r="M49" s="25">
        <v>12235562640</v>
      </c>
      <c r="O49" s="25">
        <v>13348898636</v>
      </c>
      <c r="Q49" s="24">
        <v>-1113335996</v>
      </c>
      <c r="R49" s="24"/>
    </row>
    <row r="50" spans="1:18" ht="21.75" customHeight="1" x14ac:dyDescent="0.2">
      <c r="A50" s="7" t="s">
        <v>34</v>
      </c>
      <c r="C50" s="27">
        <v>5216002</v>
      </c>
      <c r="E50" s="27">
        <v>17577037411</v>
      </c>
      <c r="G50" s="27">
        <v>18199233426</v>
      </c>
      <c r="I50" s="27">
        <v>-622196014</v>
      </c>
      <c r="K50" s="27">
        <v>5216002</v>
      </c>
      <c r="M50" s="27">
        <v>17577037411</v>
      </c>
      <c r="O50" s="27">
        <v>17857025393</v>
      </c>
      <c r="Q50" s="26">
        <v>-279987981</v>
      </c>
      <c r="R50" s="26"/>
    </row>
    <row r="51" spans="1:18" ht="21.75" customHeight="1" x14ac:dyDescent="0.2">
      <c r="A51" s="9" t="s">
        <v>65</v>
      </c>
      <c r="C51" s="28">
        <v>670230937</v>
      </c>
      <c r="E51" s="28">
        <v>4023965069405</v>
      </c>
      <c r="G51" s="28">
        <v>4263390503287</v>
      </c>
      <c r="I51" s="28">
        <f>SUM(I8:I50)</f>
        <v>-239425433864</v>
      </c>
      <c r="K51" s="28">
        <v>670230937</v>
      </c>
      <c r="M51" s="28">
        <v>4023965069405</v>
      </c>
      <c r="O51" s="28">
        <v>4241561981964</v>
      </c>
      <c r="Q51" s="44">
        <f t="shared" ref="Q51:R51" si="0">SUM(Q8:R50)</f>
        <v>-217596911924</v>
      </c>
      <c r="R51" s="44"/>
    </row>
    <row r="53" spans="1:18" x14ac:dyDescent="0.2">
      <c r="Q53" s="33"/>
    </row>
    <row r="54" spans="1:18" x14ac:dyDescent="0.2">
      <c r="I54" s="33"/>
      <c r="Q54" s="33"/>
    </row>
    <row r="55" spans="1:18" x14ac:dyDescent="0.2">
      <c r="I55" s="33"/>
    </row>
    <row r="56" spans="1:18" x14ac:dyDescent="0.2">
      <c r="I56" s="33"/>
    </row>
    <row r="58" spans="1:18" ht="18.75" x14ac:dyDescent="0.2">
      <c r="I58" s="25"/>
    </row>
    <row r="59" spans="1:18" ht="18.75" x14ac:dyDescent="0.2">
      <c r="I59" s="25"/>
    </row>
    <row r="60" spans="1:18" ht="18.75" x14ac:dyDescent="0.2">
      <c r="I60" s="25"/>
    </row>
    <row r="61" spans="1:18" ht="18.75" x14ac:dyDescent="0.2">
      <c r="I61" s="25"/>
    </row>
    <row r="62" spans="1:18" ht="18.75" x14ac:dyDescent="0.2">
      <c r="I62" s="25"/>
    </row>
  </sheetData>
  <mergeCells count="52">
    <mergeCell ref="Q47:R47"/>
    <mergeCell ref="Q48:R48"/>
    <mergeCell ref="Q49:R49"/>
    <mergeCell ref="Q50:R50"/>
    <mergeCell ref="Q51:R51"/>
    <mergeCell ref="Q43:R43"/>
    <mergeCell ref="Q44:R44"/>
    <mergeCell ref="Q45:R45"/>
    <mergeCell ref="Q46:R4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.140625" customWidth="1"/>
    <col min="3" max="3" width="1.28515625" customWidth="1"/>
    <col min="4" max="4" width="14.28515625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5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5" ht="14.45" customHeight="1" x14ac:dyDescent="0.2"/>
    <row r="5" spans="1:15" ht="14.45" customHeight="1" x14ac:dyDescent="0.2">
      <c r="A5" s="41" t="s">
        <v>92</v>
      </c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5" ht="14.45" customHeight="1" x14ac:dyDescent="0.2">
      <c r="D6" s="2" t="s">
        <v>7</v>
      </c>
      <c r="F6" s="13" t="s">
        <v>8</v>
      </c>
      <c r="G6" s="13"/>
      <c r="H6" s="13"/>
      <c r="J6" s="36" t="s">
        <v>9</v>
      </c>
      <c r="K6" s="36"/>
      <c r="L6" s="36"/>
    </row>
    <row r="7" spans="1:15" ht="14.45" customHeight="1" x14ac:dyDescent="0.2">
      <c r="D7" s="3"/>
      <c r="F7" s="3"/>
      <c r="G7" s="3"/>
      <c r="H7" s="3"/>
      <c r="J7" s="35"/>
    </row>
    <row r="8" spans="1:15" ht="14.45" customHeight="1" x14ac:dyDescent="0.2">
      <c r="A8" s="13" t="s">
        <v>69</v>
      </c>
      <c r="B8" s="13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5" ht="21.75" customHeight="1" x14ac:dyDescent="0.2">
      <c r="A9" s="15" t="s">
        <v>73</v>
      </c>
      <c r="B9" s="15"/>
      <c r="D9" s="22">
        <v>343420066</v>
      </c>
      <c r="E9" s="21"/>
      <c r="F9" s="22">
        <v>119365516741</v>
      </c>
      <c r="G9" s="21"/>
      <c r="H9" s="22">
        <v>119677840000</v>
      </c>
      <c r="I9" s="21"/>
      <c r="J9" s="22">
        <f>D9+F9-H9</f>
        <v>31096807</v>
      </c>
      <c r="K9" s="21"/>
      <c r="L9" s="37">
        <f>J9/4400805018355</f>
        <v>7.0661633201881414E-6</v>
      </c>
      <c r="M9" s="21"/>
      <c r="N9" s="21"/>
      <c r="O9" s="21"/>
    </row>
    <row r="10" spans="1:15" ht="21.75" customHeight="1" x14ac:dyDescent="0.2">
      <c r="A10" s="16" t="s">
        <v>74</v>
      </c>
      <c r="B10" s="16"/>
      <c r="D10" s="25">
        <v>731242</v>
      </c>
      <c r="E10" s="21"/>
      <c r="F10" s="25">
        <v>3089</v>
      </c>
      <c r="G10" s="21"/>
      <c r="H10" s="25">
        <v>0</v>
      </c>
      <c r="I10" s="21"/>
      <c r="J10" s="32">
        <f t="shared" ref="J10:J16" si="0">D10+F10-H10</f>
        <v>734331</v>
      </c>
      <c r="K10" s="21"/>
      <c r="L10" s="38">
        <f>J10/4400805018355</f>
        <v>1.6686288007244852E-7</v>
      </c>
      <c r="M10" s="21"/>
      <c r="N10" s="21"/>
      <c r="O10" s="21"/>
    </row>
    <row r="11" spans="1:15" ht="21.75" customHeight="1" x14ac:dyDescent="0.2">
      <c r="A11" s="16" t="s">
        <v>75</v>
      </c>
      <c r="B11" s="16"/>
      <c r="D11" s="25">
        <v>21861938</v>
      </c>
      <c r="E11" s="21"/>
      <c r="F11" s="25">
        <v>110145</v>
      </c>
      <c r="G11" s="21"/>
      <c r="H11" s="25">
        <v>0</v>
      </c>
      <c r="I11" s="21"/>
      <c r="J11" s="32">
        <f t="shared" si="0"/>
        <v>21972083</v>
      </c>
      <c r="K11" s="21"/>
      <c r="L11" s="38">
        <f>J11/4400805018355</f>
        <v>4.9927417616454771E-6</v>
      </c>
      <c r="M11" s="21"/>
      <c r="N11" s="21"/>
      <c r="O11" s="21"/>
    </row>
    <row r="12" spans="1:15" ht="21.75" customHeight="1" x14ac:dyDescent="0.2">
      <c r="A12" s="16" t="s">
        <v>76</v>
      </c>
      <c r="B12" s="16"/>
      <c r="D12" s="25">
        <v>499569</v>
      </c>
      <c r="E12" s="21"/>
      <c r="F12" s="25">
        <v>19245</v>
      </c>
      <c r="G12" s="21"/>
      <c r="H12" s="25">
        <v>0</v>
      </c>
      <c r="I12" s="21"/>
      <c r="J12" s="32">
        <f t="shared" si="0"/>
        <v>518814</v>
      </c>
      <c r="K12" s="21"/>
      <c r="L12" s="38">
        <f>J12/4400805018355</f>
        <v>1.1789070359539133E-7</v>
      </c>
      <c r="M12" s="21"/>
      <c r="N12" s="21"/>
      <c r="O12" s="21"/>
    </row>
    <row r="13" spans="1:15" ht="21.75" customHeight="1" x14ac:dyDescent="0.2">
      <c r="A13" s="16" t="s">
        <v>77</v>
      </c>
      <c r="B13" s="16"/>
      <c r="D13" s="25">
        <v>496000</v>
      </c>
      <c r="E13" s="21"/>
      <c r="F13" s="25">
        <v>0</v>
      </c>
      <c r="G13" s="21"/>
      <c r="H13" s="25">
        <v>0</v>
      </c>
      <c r="I13" s="21"/>
      <c r="J13" s="32">
        <f t="shared" si="0"/>
        <v>496000</v>
      </c>
      <c r="K13" s="21"/>
      <c r="L13" s="38">
        <f>J13/4400805018355</f>
        <v>1.1270665206280883E-7</v>
      </c>
      <c r="M13" s="21"/>
      <c r="N13" s="21"/>
      <c r="O13" s="21"/>
    </row>
    <row r="14" spans="1:15" ht="21.75" customHeight="1" x14ac:dyDescent="0.2">
      <c r="A14" s="16" t="s">
        <v>78</v>
      </c>
      <c r="B14" s="16"/>
      <c r="D14" s="25">
        <v>331696</v>
      </c>
      <c r="E14" s="21"/>
      <c r="F14" s="25">
        <v>0</v>
      </c>
      <c r="G14" s="21"/>
      <c r="H14" s="25">
        <v>0</v>
      </c>
      <c r="I14" s="21"/>
      <c r="J14" s="32">
        <f t="shared" si="0"/>
        <v>331696</v>
      </c>
      <c r="K14" s="21"/>
      <c r="L14" s="38">
        <f>J14/4400805018355</f>
        <v>7.5371664642389993E-8</v>
      </c>
      <c r="M14" s="21"/>
      <c r="N14" s="21"/>
      <c r="O14" s="21"/>
    </row>
    <row r="15" spans="1:15" ht="21.75" customHeight="1" x14ac:dyDescent="0.2">
      <c r="A15" s="16" t="s">
        <v>79</v>
      </c>
      <c r="B15" s="16"/>
      <c r="D15" s="25">
        <v>865945</v>
      </c>
      <c r="E15" s="21"/>
      <c r="F15" s="25">
        <v>0</v>
      </c>
      <c r="G15" s="21"/>
      <c r="H15" s="25">
        <v>0</v>
      </c>
      <c r="I15" s="21"/>
      <c r="J15" s="32">
        <f t="shared" si="0"/>
        <v>865945</v>
      </c>
      <c r="K15" s="21"/>
      <c r="L15" s="38">
        <f>J15/4400805018355</f>
        <v>1.9676968108977619E-7</v>
      </c>
      <c r="M15" s="21"/>
      <c r="N15" s="21"/>
      <c r="O15" s="21"/>
    </row>
    <row r="16" spans="1:15" ht="21.75" customHeight="1" x14ac:dyDescent="0.2">
      <c r="A16" s="17" t="s">
        <v>80</v>
      </c>
      <c r="B16" s="17"/>
      <c r="D16" s="27">
        <v>5911388955</v>
      </c>
      <c r="E16" s="21"/>
      <c r="F16" s="27">
        <v>425095959123</v>
      </c>
      <c r="G16" s="21"/>
      <c r="H16" s="27">
        <v>430466504033</v>
      </c>
      <c r="I16" s="21"/>
      <c r="J16" s="32">
        <f t="shared" si="0"/>
        <v>540844045</v>
      </c>
      <c r="K16" s="21"/>
      <c r="L16" s="38">
        <f>J16/4400805018355</f>
        <v>1.2289661612914743E-4</v>
      </c>
      <c r="M16" s="21"/>
      <c r="N16" s="21"/>
      <c r="O16" s="21"/>
    </row>
    <row r="17" spans="1:15" ht="21.75" customHeight="1" thickBot="1" x14ac:dyDescent="0.25">
      <c r="A17" s="18" t="s">
        <v>65</v>
      </c>
      <c r="B17" s="18"/>
      <c r="D17" s="28">
        <v>6279595411</v>
      </c>
      <c r="E17" s="21"/>
      <c r="F17" s="28">
        <v>544461608343</v>
      </c>
      <c r="G17" s="21"/>
      <c r="H17" s="28">
        <v>550144344033</v>
      </c>
      <c r="I17" s="21"/>
      <c r="J17" s="28">
        <f>SUM(J9:J16)</f>
        <v>596859721</v>
      </c>
      <c r="K17" s="21"/>
      <c r="L17" s="39">
        <f>SUM(L9:L16)</f>
        <v>1.3562512279244386E-4</v>
      </c>
      <c r="M17" s="21"/>
      <c r="N17" s="21"/>
      <c r="O17" s="21"/>
    </row>
    <row r="18" spans="1:15" ht="13.5" thickTop="1" x14ac:dyDescent="0.2"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rightToLeft="1" workbookViewId="0">
      <selection activeCell="N6" sqref="N6:P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3.85546875" bestFit="1" customWidth="1"/>
  </cols>
  <sheetData>
    <row r="1" spans="1:1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</row>
    <row r="3" spans="1:1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4" ht="14.45" customHeight="1" x14ac:dyDescent="0.2"/>
    <row r="5" spans="1:14" ht="29.1" customHeight="1" x14ac:dyDescent="0.2">
      <c r="A5" s="1" t="s">
        <v>82</v>
      </c>
      <c r="B5" s="12" t="s">
        <v>83</v>
      </c>
      <c r="C5" s="12"/>
      <c r="D5" s="12"/>
      <c r="E5" s="12"/>
      <c r="F5" s="12"/>
      <c r="G5" s="12"/>
      <c r="H5" s="12"/>
      <c r="I5" s="12"/>
      <c r="J5" s="12"/>
    </row>
    <row r="6" spans="1:14" ht="14.45" customHeight="1" x14ac:dyDescent="0.2"/>
    <row r="7" spans="1:14" ht="14.45" customHeight="1" x14ac:dyDescent="0.2">
      <c r="A7" s="13" t="s">
        <v>84</v>
      </c>
      <c r="B7" s="13"/>
      <c r="D7" s="2" t="s">
        <v>85</v>
      </c>
      <c r="F7" s="2" t="s">
        <v>70</v>
      </c>
      <c r="H7" s="2" t="s">
        <v>86</v>
      </c>
      <c r="J7" s="2" t="s">
        <v>87</v>
      </c>
    </row>
    <row r="8" spans="1:14" ht="21.75" customHeight="1" x14ac:dyDescent="0.2">
      <c r="A8" s="15" t="s">
        <v>88</v>
      </c>
      <c r="B8" s="15"/>
      <c r="D8" s="51" t="s">
        <v>157</v>
      </c>
      <c r="E8" s="21"/>
      <c r="F8" s="22">
        <f>'درآمد سرمایه گذاری در سهام'!J69</f>
        <v>-186943219876</v>
      </c>
      <c r="G8" s="21"/>
      <c r="H8" s="37">
        <f>F8/$F$11</f>
        <v>1.0025881028110273</v>
      </c>
      <c r="I8" s="21"/>
      <c r="J8" s="37">
        <f>F8/4400805018355</f>
        <v>-4.2479323463841735E-2</v>
      </c>
      <c r="K8" s="21"/>
      <c r="L8" s="21"/>
      <c r="M8" s="21"/>
      <c r="N8" s="30"/>
    </row>
    <row r="9" spans="1:14" ht="21.75" customHeight="1" x14ac:dyDescent="0.2">
      <c r="A9" s="16" t="s">
        <v>90</v>
      </c>
      <c r="B9" s="16"/>
      <c r="D9" s="52" t="s">
        <v>89</v>
      </c>
      <c r="E9" s="21"/>
      <c r="F9" s="25">
        <f>'درآمد سپرده بانکی'!D13</f>
        <v>166345</v>
      </c>
      <c r="G9" s="21"/>
      <c r="H9" s="38">
        <f>F9/$F$11</f>
        <v>-8.9211856986695232E-7</v>
      </c>
      <c r="I9" s="21"/>
      <c r="J9" s="38">
        <f t="shared" ref="J9:J10" si="0">F9/4400805018355</f>
        <v>3.7798766204411157E-8</v>
      </c>
      <c r="K9" s="21"/>
      <c r="L9" s="21"/>
      <c r="M9" s="21"/>
      <c r="N9" s="30"/>
    </row>
    <row r="10" spans="1:14" ht="21.75" customHeight="1" x14ac:dyDescent="0.2">
      <c r="A10" s="17" t="s">
        <v>91</v>
      </c>
      <c r="B10" s="17"/>
      <c r="D10" s="53" t="s">
        <v>158</v>
      </c>
      <c r="E10" s="21"/>
      <c r="F10" s="27">
        <f>'سایر درآمدها'!D11</f>
        <v>482412963</v>
      </c>
      <c r="G10" s="21"/>
      <c r="H10" s="38">
        <f>F10/$F$11</f>
        <v>-2.5872106924574772E-3</v>
      </c>
      <c r="I10" s="21"/>
      <c r="J10" s="38">
        <f t="shared" si="0"/>
        <v>1.0961925397465659E-4</v>
      </c>
      <c r="K10" s="21"/>
      <c r="L10" s="21"/>
      <c r="M10" s="21"/>
      <c r="N10" s="30"/>
    </row>
    <row r="11" spans="1:14" ht="21.75" customHeight="1" x14ac:dyDescent="0.2">
      <c r="A11" s="18" t="s">
        <v>65</v>
      </c>
      <c r="B11" s="18"/>
      <c r="D11" s="32"/>
      <c r="E11" s="21"/>
      <c r="F11" s="28">
        <f>SUM(F8:F10)</f>
        <v>-186460640568</v>
      </c>
      <c r="G11" s="21"/>
      <c r="H11" s="50">
        <f>SUM(H8:H10)</f>
        <v>0.99999999999999989</v>
      </c>
      <c r="I11" s="21"/>
      <c r="J11" s="50">
        <f>SUM(J8:J10)</f>
        <v>-4.2369666411100869E-2</v>
      </c>
      <c r="K11" s="21"/>
      <c r="L11" s="21"/>
      <c r="M11" s="21"/>
      <c r="N11" s="30"/>
    </row>
    <row r="12" spans="1:14" x14ac:dyDescent="0.2"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4" x14ac:dyDescent="0.2"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4" x14ac:dyDescent="0.2"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x14ac:dyDescent="0.2"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x14ac:dyDescent="0.2">
      <c r="D16" s="21"/>
      <c r="E16" s="21"/>
      <c r="F16" s="21"/>
      <c r="G16" s="21"/>
      <c r="H16" s="21"/>
      <c r="I16" s="21"/>
      <c r="J16" s="21"/>
      <c r="K16" s="21"/>
      <c r="L16" s="21"/>
      <c r="M16" s="2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3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5.570312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.7109375" bestFit="1" customWidth="1"/>
    <col min="18" max="18" width="1.28515625" customWidth="1"/>
    <col min="19" max="19" width="16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4.45" customHeight="1" x14ac:dyDescent="0.2"/>
    <row r="5" spans="1:23" ht="14.45" customHeight="1" x14ac:dyDescent="0.2">
      <c r="A5" s="41" t="s">
        <v>67</v>
      </c>
      <c r="B5" s="12" t="s">
        <v>93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4.45" customHeight="1" x14ac:dyDescent="0.2">
      <c r="D6" s="13" t="s">
        <v>94</v>
      </c>
      <c r="E6" s="13"/>
      <c r="F6" s="13"/>
      <c r="G6" s="13"/>
      <c r="H6" s="13"/>
      <c r="I6" s="13"/>
      <c r="J6" s="13"/>
      <c r="K6" s="13"/>
      <c r="L6" s="13"/>
      <c r="N6" s="13" t="s">
        <v>95</v>
      </c>
      <c r="O6" s="13"/>
      <c r="P6" s="13"/>
      <c r="Q6" s="13"/>
      <c r="R6" s="13"/>
      <c r="S6" s="13"/>
      <c r="T6" s="13"/>
      <c r="U6" s="13"/>
      <c r="V6" s="13"/>
      <c r="W6" s="13"/>
    </row>
    <row r="7" spans="1:23" ht="14.45" customHeight="1" x14ac:dyDescent="0.2">
      <c r="D7" s="3"/>
      <c r="E7" s="3"/>
      <c r="F7" s="3"/>
      <c r="G7" s="3"/>
      <c r="H7" s="3"/>
      <c r="I7" s="3"/>
      <c r="J7" s="14" t="s">
        <v>65</v>
      </c>
      <c r="K7" s="14"/>
      <c r="L7" s="14"/>
      <c r="N7" s="3"/>
      <c r="O7" s="3"/>
      <c r="P7" s="3"/>
      <c r="Q7" s="3"/>
      <c r="R7" s="3"/>
      <c r="S7" s="3"/>
      <c r="T7" s="3"/>
      <c r="U7" s="14" t="s">
        <v>65</v>
      </c>
      <c r="V7" s="14"/>
      <c r="W7" s="14"/>
    </row>
    <row r="8" spans="1:23" ht="24.75" customHeight="1" x14ac:dyDescent="0.2">
      <c r="A8" s="13" t="s">
        <v>96</v>
      </c>
      <c r="B8" s="13"/>
      <c r="D8" s="2" t="s">
        <v>97</v>
      </c>
      <c r="F8" s="2" t="s">
        <v>98</v>
      </c>
      <c r="H8" s="2" t="s">
        <v>99</v>
      </c>
      <c r="J8" s="4" t="s">
        <v>70</v>
      </c>
      <c r="K8" s="3"/>
      <c r="L8" s="57" t="s">
        <v>86</v>
      </c>
      <c r="N8" s="2" t="s">
        <v>97</v>
      </c>
      <c r="P8" s="13" t="s">
        <v>98</v>
      </c>
      <c r="Q8" s="13"/>
      <c r="S8" s="2" t="s">
        <v>99</v>
      </c>
      <c r="U8" s="4" t="s">
        <v>70</v>
      </c>
      <c r="V8" s="3"/>
      <c r="W8" s="57" t="s">
        <v>86</v>
      </c>
    </row>
    <row r="9" spans="1:23" ht="21.75" customHeight="1" x14ac:dyDescent="0.2">
      <c r="A9" s="15" t="s">
        <v>45</v>
      </c>
      <c r="B9" s="15"/>
      <c r="D9" s="22">
        <v>0</v>
      </c>
      <c r="E9" s="21"/>
      <c r="F9" s="22">
        <v>-1292265007</v>
      </c>
      <c r="G9" s="21"/>
      <c r="H9" s="22">
        <v>1289263994</v>
      </c>
      <c r="I9" s="21"/>
      <c r="J9" s="22">
        <f>D9+F9+H9</f>
        <v>-3001013</v>
      </c>
      <c r="K9" s="21"/>
      <c r="L9" s="54">
        <f>J9/-186460640568*100</f>
        <v>1.6094619169269484E-3</v>
      </c>
      <c r="M9" s="21"/>
      <c r="N9" s="22">
        <v>0</v>
      </c>
      <c r="O9" s="21"/>
      <c r="P9" s="20">
        <v>4115366927</v>
      </c>
      <c r="Q9" s="20"/>
      <c r="R9" s="21"/>
      <c r="S9" s="22">
        <v>10172629574</v>
      </c>
      <c r="T9" s="21"/>
      <c r="U9" s="22">
        <f>N9+P9+S9</f>
        <v>14287996501</v>
      </c>
      <c r="V9" s="21"/>
      <c r="W9" s="23">
        <f>U9/65525717226*100</f>
        <v>21.805173763638948</v>
      </c>
    </row>
    <row r="10" spans="1:23" ht="21.75" customHeight="1" x14ac:dyDescent="0.2">
      <c r="A10" s="16" t="s">
        <v>43</v>
      </c>
      <c r="B10" s="16"/>
      <c r="D10" s="25">
        <v>0</v>
      </c>
      <c r="E10" s="21"/>
      <c r="F10" s="25">
        <v>37261222</v>
      </c>
      <c r="G10" s="21"/>
      <c r="H10" s="25">
        <v>-6479537</v>
      </c>
      <c r="I10" s="21"/>
      <c r="J10" s="32">
        <f t="shared" ref="J10:J68" si="0">D10+F10+H10</f>
        <v>30781685</v>
      </c>
      <c r="K10" s="21"/>
      <c r="L10" s="56">
        <f t="shared" ref="L10:L68" si="1">J10/-186460640568*100</f>
        <v>-1.6508408909372101E-2</v>
      </c>
      <c r="M10" s="21"/>
      <c r="N10" s="25">
        <v>0</v>
      </c>
      <c r="O10" s="21"/>
      <c r="P10" s="24">
        <v>-1859386166</v>
      </c>
      <c r="Q10" s="24"/>
      <c r="R10" s="21"/>
      <c r="S10" s="25">
        <v>-78392453</v>
      </c>
      <c r="T10" s="21"/>
      <c r="U10" s="32">
        <f t="shared" ref="U10:U68" si="2">N10+P10+S10</f>
        <v>-1937778619</v>
      </c>
      <c r="V10" s="21"/>
      <c r="W10" s="34">
        <f t="shared" ref="W10:W68" si="3">U10/65525717226*100</f>
        <v>-2.9572795247956587</v>
      </c>
    </row>
    <row r="11" spans="1:23" ht="21.75" customHeight="1" x14ac:dyDescent="0.2">
      <c r="A11" s="16" t="s">
        <v>31</v>
      </c>
      <c r="B11" s="16"/>
      <c r="D11" s="25">
        <v>0</v>
      </c>
      <c r="E11" s="21"/>
      <c r="F11" s="25">
        <v>-2815273640</v>
      </c>
      <c r="G11" s="21"/>
      <c r="H11" s="25">
        <v>3734691838</v>
      </c>
      <c r="I11" s="21"/>
      <c r="J11" s="32">
        <f t="shared" si="0"/>
        <v>919418198</v>
      </c>
      <c r="K11" s="21"/>
      <c r="L11" s="56">
        <f t="shared" si="1"/>
        <v>-0.4930896918509185</v>
      </c>
      <c r="M11" s="21"/>
      <c r="N11" s="25">
        <v>0</v>
      </c>
      <c r="O11" s="21"/>
      <c r="P11" s="24">
        <v>5832961337</v>
      </c>
      <c r="Q11" s="24"/>
      <c r="R11" s="21"/>
      <c r="S11" s="25">
        <v>7747889956</v>
      </c>
      <c r="T11" s="21"/>
      <c r="U11" s="32">
        <f t="shared" si="2"/>
        <v>13580851293</v>
      </c>
      <c r="V11" s="21"/>
      <c r="W11" s="34">
        <f t="shared" si="3"/>
        <v>20.725986479719513</v>
      </c>
    </row>
    <row r="12" spans="1:23" ht="21.75" customHeight="1" x14ac:dyDescent="0.2">
      <c r="A12" s="16" t="s">
        <v>32</v>
      </c>
      <c r="B12" s="16"/>
      <c r="D12" s="25">
        <v>0</v>
      </c>
      <c r="E12" s="21"/>
      <c r="F12" s="25">
        <v>-2276403946</v>
      </c>
      <c r="G12" s="21"/>
      <c r="H12" s="25">
        <v>5153177</v>
      </c>
      <c r="I12" s="21"/>
      <c r="J12" s="32">
        <f t="shared" si="0"/>
        <v>-2271250769</v>
      </c>
      <c r="K12" s="21"/>
      <c r="L12" s="56">
        <f t="shared" si="1"/>
        <v>1.2180858984937906</v>
      </c>
      <c r="M12" s="21"/>
      <c r="N12" s="25">
        <v>3333505800</v>
      </c>
      <c r="O12" s="21"/>
      <c r="P12" s="24">
        <v>595444635</v>
      </c>
      <c r="Q12" s="24"/>
      <c r="R12" s="21"/>
      <c r="S12" s="25">
        <v>5153177</v>
      </c>
      <c r="T12" s="21"/>
      <c r="U12" s="32">
        <f t="shared" si="2"/>
        <v>3934103612</v>
      </c>
      <c r="V12" s="21"/>
      <c r="W12" s="34">
        <f t="shared" si="3"/>
        <v>6.0039077457651757</v>
      </c>
    </row>
    <row r="13" spans="1:23" ht="21.75" customHeight="1" x14ac:dyDescent="0.2">
      <c r="A13" s="16" t="s">
        <v>28</v>
      </c>
      <c r="B13" s="16"/>
      <c r="D13" s="25">
        <v>0</v>
      </c>
      <c r="E13" s="21"/>
      <c r="F13" s="25">
        <v>0</v>
      </c>
      <c r="G13" s="21"/>
      <c r="H13" s="25">
        <f>12316279474-12292326206</f>
        <v>23953268</v>
      </c>
      <c r="I13" s="21"/>
      <c r="J13" s="32">
        <f t="shared" si="0"/>
        <v>23953268</v>
      </c>
      <c r="K13" s="21"/>
      <c r="L13" s="56">
        <f t="shared" si="1"/>
        <v>-1.2846286447924394E-2</v>
      </c>
      <c r="M13" s="21"/>
      <c r="N13" s="25">
        <v>22392740700</v>
      </c>
      <c r="O13" s="21"/>
      <c r="P13" s="24">
        <v>0</v>
      </c>
      <c r="Q13" s="24"/>
      <c r="R13" s="21"/>
      <c r="S13" s="25">
        <v>-45377243706</v>
      </c>
      <c r="T13" s="21"/>
      <c r="U13" s="32">
        <f t="shared" si="2"/>
        <v>-22984503006</v>
      </c>
      <c r="V13" s="21"/>
      <c r="W13" s="34">
        <f t="shared" si="3"/>
        <v>-35.077071994078011</v>
      </c>
    </row>
    <row r="14" spans="1:23" ht="21.75" customHeight="1" x14ac:dyDescent="0.2">
      <c r="A14" s="16" t="s">
        <v>56</v>
      </c>
      <c r="B14" s="16"/>
      <c r="D14" s="25">
        <v>0</v>
      </c>
      <c r="E14" s="21"/>
      <c r="F14" s="25">
        <v>-15766828899</v>
      </c>
      <c r="G14" s="21"/>
      <c r="H14" s="25">
        <v>-411425654</v>
      </c>
      <c r="I14" s="21"/>
      <c r="J14" s="32">
        <f t="shared" si="0"/>
        <v>-16178254553</v>
      </c>
      <c r="K14" s="21"/>
      <c r="L14" s="56">
        <f t="shared" si="1"/>
        <v>8.6764984308310265</v>
      </c>
      <c r="M14" s="21"/>
      <c r="N14" s="25">
        <v>0</v>
      </c>
      <c r="O14" s="21"/>
      <c r="P14" s="24">
        <v>-25906138896</v>
      </c>
      <c r="Q14" s="24"/>
      <c r="R14" s="21"/>
      <c r="S14" s="25">
        <v>-7623291702</v>
      </c>
      <c r="T14" s="21"/>
      <c r="U14" s="32">
        <f t="shared" si="2"/>
        <v>-33529430598</v>
      </c>
      <c r="V14" s="21"/>
      <c r="W14" s="34">
        <f t="shared" si="3"/>
        <v>-51.169879579274301</v>
      </c>
    </row>
    <row r="15" spans="1:23" ht="21.75" customHeight="1" x14ac:dyDescent="0.2">
      <c r="A15" s="16" t="s">
        <v>41</v>
      </c>
      <c r="B15" s="16"/>
      <c r="D15" s="25">
        <v>0</v>
      </c>
      <c r="E15" s="21"/>
      <c r="F15" s="25">
        <v>25075119216</v>
      </c>
      <c r="G15" s="21"/>
      <c r="H15" s="25">
        <v>-7094834196</v>
      </c>
      <c r="I15" s="21"/>
      <c r="J15" s="32">
        <f t="shared" si="0"/>
        <v>17980285020</v>
      </c>
      <c r="K15" s="21"/>
      <c r="L15" s="56">
        <f t="shared" si="1"/>
        <v>-9.6429385661381986</v>
      </c>
      <c r="M15" s="21"/>
      <c r="N15" s="25">
        <v>75567352356</v>
      </c>
      <c r="O15" s="21"/>
      <c r="P15" s="24">
        <v>-25984433296</v>
      </c>
      <c r="Q15" s="24"/>
      <c r="R15" s="21"/>
      <c r="S15" s="25">
        <v>-2980987478</v>
      </c>
      <c r="T15" s="21"/>
      <c r="U15" s="32">
        <f t="shared" si="2"/>
        <v>46601931582</v>
      </c>
      <c r="V15" s="21"/>
      <c r="W15" s="34">
        <f t="shared" si="3"/>
        <v>71.12006331997658</v>
      </c>
    </row>
    <row r="16" spans="1:23" ht="21.75" customHeight="1" x14ac:dyDescent="0.2">
      <c r="A16" s="16" t="s">
        <v>57</v>
      </c>
      <c r="B16" s="16"/>
      <c r="D16" s="25">
        <v>0</v>
      </c>
      <c r="E16" s="21"/>
      <c r="F16" s="25">
        <v>-14261162234</v>
      </c>
      <c r="G16" s="21"/>
      <c r="H16" s="25">
        <v>3041905057</v>
      </c>
      <c r="I16" s="21"/>
      <c r="J16" s="32">
        <f t="shared" si="0"/>
        <v>-11219257177</v>
      </c>
      <c r="K16" s="21"/>
      <c r="L16" s="56">
        <f t="shared" si="1"/>
        <v>6.0169573282724347</v>
      </c>
      <c r="M16" s="21"/>
      <c r="N16" s="25">
        <v>0</v>
      </c>
      <c r="O16" s="21"/>
      <c r="P16" s="24">
        <v>2055174288</v>
      </c>
      <c r="Q16" s="24"/>
      <c r="R16" s="21"/>
      <c r="S16" s="25">
        <v>1184494505</v>
      </c>
      <c r="T16" s="21"/>
      <c r="U16" s="32">
        <f t="shared" si="2"/>
        <v>3239668793</v>
      </c>
      <c r="V16" s="21"/>
      <c r="W16" s="34">
        <f t="shared" si="3"/>
        <v>4.9441180198398946</v>
      </c>
    </row>
    <row r="17" spans="1:23" ht="21.75" customHeight="1" x14ac:dyDescent="0.2">
      <c r="A17" s="16" t="s">
        <v>49</v>
      </c>
      <c r="B17" s="16"/>
      <c r="D17" s="25">
        <v>0</v>
      </c>
      <c r="E17" s="21"/>
      <c r="F17" s="25">
        <v>0</v>
      </c>
      <c r="G17" s="21"/>
      <c r="H17" s="25">
        <f>729599261-755818973</f>
        <v>-26219712</v>
      </c>
      <c r="I17" s="21"/>
      <c r="J17" s="32">
        <f t="shared" si="0"/>
        <v>-26219712</v>
      </c>
      <c r="K17" s="21"/>
      <c r="L17" s="56">
        <f t="shared" si="1"/>
        <v>1.4061794446339456E-2</v>
      </c>
      <c r="M17" s="21"/>
      <c r="N17" s="25">
        <v>143606402</v>
      </c>
      <c r="O17" s="21"/>
      <c r="P17" s="24">
        <v>0</v>
      </c>
      <c r="Q17" s="24"/>
      <c r="R17" s="21"/>
      <c r="S17" s="25">
        <v>-3159258204</v>
      </c>
      <c r="T17" s="21"/>
      <c r="U17" s="32">
        <f t="shared" si="2"/>
        <v>-3015651802</v>
      </c>
      <c r="V17" s="21"/>
      <c r="W17" s="34">
        <f t="shared" si="3"/>
        <v>-4.6022415773015259</v>
      </c>
    </row>
    <row r="18" spans="1:23" ht="21.75" customHeight="1" x14ac:dyDescent="0.2">
      <c r="A18" s="16" t="s">
        <v>42</v>
      </c>
      <c r="B18" s="16"/>
      <c r="D18" s="25">
        <v>20949248756</v>
      </c>
      <c r="E18" s="21"/>
      <c r="F18" s="25">
        <v>-33830638227</v>
      </c>
      <c r="G18" s="21"/>
      <c r="H18" s="25">
        <v>2235856181</v>
      </c>
      <c r="I18" s="21"/>
      <c r="J18" s="32">
        <f t="shared" si="0"/>
        <v>-10645533290</v>
      </c>
      <c r="K18" s="21"/>
      <c r="L18" s="56">
        <f t="shared" si="1"/>
        <v>5.7092656431788349</v>
      </c>
      <c r="M18" s="21"/>
      <c r="N18" s="25">
        <v>20949248756</v>
      </c>
      <c r="O18" s="21"/>
      <c r="P18" s="24">
        <v>-22259896517</v>
      </c>
      <c r="Q18" s="24"/>
      <c r="R18" s="21"/>
      <c r="S18" s="25">
        <v>-1372282277</v>
      </c>
      <c r="T18" s="21"/>
      <c r="U18" s="32">
        <f t="shared" si="2"/>
        <v>-2682930038</v>
      </c>
      <c r="V18" s="21"/>
      <c r="W18" s="34">
        <f t="shared" si="3"/>
        <v>-4.0944687850519825</v>
      </c>
    </row>
    <row r="19" spans="1:23" ht="21.75" customHeight="1" x14ac:dyDescent="0.2">
      <c r="A19" s="16" t="s">
        <v>26</v>
      </c>
      <c r="B19" s="16"/>
      <c r="D19" s="25">
        <v>0</v>
      </c>
      <c r="E19" s="21"/>
      <c r="F19" s="25">
        <v>-4613307037</v>
      </c>
      <c r="G19" s="21"/>
      <c r="H19" s="25">
        <f>-1948344151-1540</f>
        <v>-1948345691</v>
      </c>
      <c r="I19" s="21"/>
      <c r="J19" s="32">
        <f t="shared" si="0"/>
        <v>-6561652728</v>
      </c>
      <c r="K19" s="21"/>
      <c r="L19" s="56">
        <f t="shared" si="1"/>
        <v>3.5190551249914015</v>
      </c>
      <c r="M19" s="21"/>
      <c r="N19" s="25">
        <v>35217386168</v>
      </c>
      <c r="O19" s="21"/>
      <c r="P19" s="24">
        <v>-38200882807</v>
      </c>
      <c r="Q19" s="24"/>
      <c r="R19" s="21"/>
      <c r="S19" s="25">
        <v>-5317215500</v>
      </c>
      <c r="T19" s="21"/>
      <c r="U19" s="32">
        <f t="shared" si="2"/>
        <v>-8300712139</v>
      </c>
      <c r="V19" s="21"/>
      <c r="W19" s="34">
        <f t="shared" si="3"/>
        <v>-12.667869182370969</v>
      </c>
    </row>
    <row r="20" spans="1:23" ht="21.75" customHeight="1" x14ac:dyDescent="0.2">
      <c r="A20" s="16" t="s">
        <v>61</v>
      </c>
      <c r="B20" s="16"/>
      <c r="D20" s="25">
        <v>0</v>
      </c>
      <c r="E20" s="21"/>
      <c r="F20" s="25">
        <v>-6574646533</v>
      </c>
      <c r="G20" s="21"/>
      <c r="H20" s="25">
        <v>2343969733</v>
      </c>
      <c r="I20" s="21"/>
      <c r="J20" s="32">
        <f t="shared" si="0"/>
        <v>-4230676800</v>
      </c>
      <c r="K20" s="21"/>
      <c r="L20" s="56">
        <f t="shared" si="1"/>
        <v>2.2689382526588084</v>
      </c>
      <c r="M20" s="21"/>
      <c r="N20" s="25">
        <v>13398482736</v>
      </c>
      <c r="O20" s="21"/>
      <c r="P20" s="24">
        <v>-1105383822</v>
      </c>
      <c r="Q20" s="24"/>
      <c r="R20" s="21"/>
      <c r="S20" s="25">
        <v>-647930947</v>
      </c>
      <c r="T20" s="21"/>
      <c r="U20" s="32">
        <f t="shared" si="2"/>
        <v>11645167967</v>
      </c>
      <c r="V20" s="21"/>
      <c r="W20" s="34">
        <f t="shared" si="3"/>
        <v>17.771904620037191</v>
      </c>
    </row>
    <row r="21" spans="1:23" ht="21.75" customHeight="1" x14ac:dyDescent="0.2">
      <c r="A21" s="16" t="s">
        <v>38</v>
      </c>
      <c r="B21" s="16"/>
      <c r="D21" s="25">
        <v>0</v>
      </c>
      <c r="E21" s="21"/>
      <c r="F21" s="25">
        <v>-9260038594</v>
      </c>
      <c r="G21" s="21"/>
      <c r="H21" s="25">
        <v>-75731147</v>
      </c>
      <c r="I21" s="21"/>
      <c r="J21" s="32">
        <f t="shared" si="0"/>
        <v>-9335769741</v>
      </c>
      <c r="K21" s="21"/>
      <c r="L21" s="56">
        <f t="shared" si="1"/>
        <v>5.0068313144056562</v>
      </c>
      <c r="M21" s="21"/>
      <c r="N21" s="25">
        <v>0</v>
      </c>
      <c r="O21" s="21"/>
      <c r="P21" s="24">
        <v>-14781985776</v>
      </c>
      <c r="Q21" s="24"/>
      <c r="R21" s="21"/>
      <c r="S21" s="25">
        <v>-3639390906</v>
      </c>
      <c r="T21" s="21"/>
      <c r="U21" s="32">
        <f t="shared" si="2"/>
        <v>-18421376682</v>
      </c>
      <c r="V21" s="21"/>
      <c r="W21" s="34">
        <f t="shared" si="3"/>
        <v>-28.113201139735967</v>
      </c>
    </row>
    <row r="22" spans="1:23" ht="21.75" customHeight="1" x14ac:dyDescent="0.2">
      <c r="A22" s="16" t="s">
        <v>60</v>
      </c>
      <c r="B22" s="16"/>
      <c r="D22" s="25">
        <v>0</v>
      </c>
      <c r="E22" s="21"/>
      <c r="F22" s="25">
        <v>17107598916</v>
      </c>
      <c r="G22" s="21"/>
      <c r="H22" s="25">
        <v>-16451525956</v>
      </c>
      <c r="I22" s="21"/>
      <c r="J22" s="32">
        <f t="shared" si="0"/>
        <v>656072960</v>
      </c>
      <c r="K22" s="21"/>
      <c r="L22" s="56">
        <f t="shared" si="1"/>
        <v>-0.35185600457096888</v>
      </c>
      <c r="M22" s="21"/>
      <c r="N22" s="25">
        <v>18480098560</v>
      </c>
      <c r="O22" s="21"/>
      <c r="P22" s="24">
        <v>-21053984044</v>
      </c>
      <c r="Q22" s="24"/>
      <c r="R22" s="21"/>
      <c r="S22" s="25">
        <v>-25337260973</v>
      </c>
      <c r="T22" s="21"/>
      <c r="U22" s="32">
        <f t="shared" si="2"/>
        <v>-27911146457</v>
      </c>
      <c r="V22" s="21"/>
      <c r="W22" s="34">
        <f t="shared" si="3"/>
        <v>-42.595713009494709</v>
      </c>
    </row>
    <row r="23" spans="1:23" ht="21.75" customHeight="1" x14ac:dyDescent="0.2">
      <c r="A23" s="16" t="s">
        <v>44</v>
      </c>
      <c r="B23" s="16"/>
      <c r="D23" s="25">
        <v>0</v>
      </c>
      <c r="E23" s="21"/>
      <c r="F23" s="25">
        <v>-4175010000</v>
      </c>
      <c r="G23" s="21"/>
      <c r="H23" s="25">
        <v>0</v>
      </c>
      <c r="I23" s="21"/>
      <c r="J23" s="32">
        <f t="shared" si="0"/>
        <v>-4175010000</v>
      </c>
      <c r="K23" s="21"/>
      <c r="L23" s="56">
        <f t="shared" si="1"/>
        <v>2.2390838019659292</v>
      </c>
      <c r="M23" s="21"/>
      <c r="N23" s="25">
        <v>43800000000</v>
      </c>
      <c r="O23" s="21"/>
      <c r="P23" s="24">
        <v>-13717890139</v>
      </c>
      <c r="Q23" s="24"/>
      <c r="R23" s="21"/>
      <c r="S23" s="25">
        <v>5915827403</v>
      </c>
      <c r="T23" s="21"/>
      <c r="U23" s="32">
        <f t="shared" si="2"/>
        <v>35997937264</v>
      </c>
      <c r="V23" s="21"/>
      <c r="W23" s="34">
        <f t="shared" si="3"/>
        <v>54.937112919866451</v>
      </c>
    </row>
    <row r="24" spans="1:23" ht="21.75" customHeight="1" x14ac:dyDescent="0.2">
      <c r="A24" s="16" t="s">
        <v>21</v>
      </c>
      <c r="B24" s="16"/>
      <c r="D24" s="25">
        <v>0</v>
      </c>
      <c r="E24" s="21"/>
      <c r="F24" s="25">
        <v>-413152030</v>
      </c>
      <c r="G24" s="21"/>
      <c r="H24" s="25">
        <v>0</v>
      </c>
      <c r="I24" s="21"/>
      <c r="J24" s="32">
        <f t="shared" si="0"/>
        <v>-413152030</v>
      </c>
      <c r="K24" s="21"/>
      <c r="L24" s="56">
        <f t="shared" si="1"/>
        <v>0.22157600056582896</v>
      </c>
      <c r="M24" s="21"/>
      <c r="N24" s="25">
        <v>500000000</v>
      </c>
      <c r="O24" s="21"/>
      <c r="P24" s="24">
        <v>303444249</v>
      </c>
      <c r="Q24" s="24"/>
      <c r="R24" s="21"/>
      <c r="S24" s="25">
        <v>1639329431</v>
      </c>
      <c r="T24" s="21"/>
      <c r="U24" s="32">
        <f t="shared" si="2"/>
        <v>2442773680</v>
      </c>
      <c r="V24" s="21"/>
      <c r="W24" s="34">
        <f t="shared" si="3"/>
        <v>3.7279617582434184</v>
      </c>
    </row>
    <row r="25" spans="1:23" ht="21.75" customHeight="1" x14ac:dyDescent="0.2">
      <c r="A25" s="16" t="s">
        <v>37</v>
      </c>
      <c r="B25" s="16"/>
      <c r="D25" s="25">
        <v>0</v>
      </c>
      <c r="E25" s="21"/>
      <c r="F25" s="25">
        <v>8548830000</v>
      </c>
      <c r="G25" s="21"/>
      <c r="H25" s="25">
        <v>0</v>
      </c>
      <c r="I25" s="21"/>
      <c r="J25" s="32">
        <f t="shared" si="0"/>
        <v>8548830000</v>
      </c>
      <c r="K25" s="21"/>
      <c r="L25" s="56">
        <f t="shared" si="1"/>
        <v>-4.5847906421207121</v>
      </c>
      <c r="M25" s="21"/>
      <c r="N25" s="25">
        <v>27935000000</v>
      </c>
      <c r="O25" s="21"/>
      <c r="P25" s="24">
        <v>2982148092</v>
      </c>
      <c r="Q25" s="24"/>
      <c r="R25" s="21"/>
      <c r="S25" s="25">
        <v>-24292041704</v>
      </c>
      <c r="T25" s="21"/>
      <c r="U25" s="32">
        <f t="shared" si="2"/>
        <v>6625106388</v>
      </c>
      <c r="V25" s="21"/>
      <c r="W25" s="34">
        <f t="shared" si="3"/>
        <v>10.110696484480782</v>
      </c>
    </row>
    <row r="26" spans="1:23" ht="21.75" customHeight="1" x14ac:dyDescent="0.2">
      <c r="A26" s="16" t="s">
        <v>100</v>
      </c>
      <c r="B26" s="16"/>
      <c r="D26" s="25">
        <v>0</v>
      </c>
      <c r="E26" s="21"/>
      <c r="F26" s="25">
        <v>0</v>
      </c>
      <c r="G26" s="21"/>
      <c r="H26" s="25">
        <v>0</v>
      </c>
      <c r="I26" s="21"/>
      <c r="J26" s="32">
        <f t="shared" si="0"/>
        <v>0</v>
      </c>
      <c r="K26" s="21"/>
      <c r="L26" s="56">
        <f t="shared" si="1"/>
        <v>0</v>
      </c>
      <c r="M26" s="21"/>
      <c r="N26" s="25">
        <v>0</v>
      </c>
      <c r="O26" s="21"/>
      <c r="P26" s="24">
        <v>0</v>
      </c>
      <c r="Q26" s="24"/>
      <c r="R26" s="21"/>
      <c r="S26" s="25">
        <v>50383342</v>
      </c>
      <c r="T26" s="21"/>
      <c r="U26" s="32">
        <f t="shared" si="2"/>
        <v>50383342</v>
      </c>
      <c r="V26" s="21"/>
      <c r="W26" s="34">
        <f t="shared" si="3"/>
        <v>7.689094317918943E-2</v>
      </c>
    </row>
    <row r="27" spans="1:23" ht="21.75" customHeight="1" x14ac:dyDescent="0.2">
      <c r="A27" s="16" t="s">
        <v>101</v>
      </c>
      <c r="B27" s="16"/>
      <c r="D27" s="25">
        <v>0</v>
      </c>
      <c r="E27" s="21"/>
      <c r="F27" s="25">
        <v>0</v>
      </c>
      <c r="G27" s="21"/>
      <c r="H27" s="25">
        <v>0</v>
      </c>
      <c r="I27" s="21"/>
      <c r="J27" s="32">
        <f t="shared" si="0"/>
        <v>0</v>
      </c>
      <c r="K27" s="21"/>
      <c r="L27" s="56">
        <f t="shared" si="1"/>
        <v>0</v>
      </c>
      <c r="M27" s="21"/>
      <c r="N27" s="25">
        <v>0</v>
      </c>
      <c r="O27" s="21"/>
      <c r="P27" s="24">
        <v>0</v>
      </c>
      <c r="Q27" s="24"/>
      <c r="R27" s="21"/>
      <c r="S27" s="25">
        <v>3050593983</v>
      </c>
      <c r="T27" s="21"/>
      <c r="U27" s="32">
        <f t="shared" si="2"/>
        <v>3050593983</v>
      </c>
      <c r="V27" s="21"/>
      <c r="W27" s="34">
        <f t="shared" si="3"/>
        <v>4.6555674812050016</v>
      </c>
    </row>
    <row r="28" spans="1:23" ht="21.75" customHeight="1" x14ac:dyDescent="0.2">
      <c r="A28" s="16" t="s">
        <v>59</v>
      </c>
      <c r="B28" s="16"/>
      <c r="D28" s="25">
        <v>14808522297</v>
      </c>
      <c r="E28" s="21"/>
      <c r="F28" s="25">
        <v>-49235716525</v>
      </c>
      <c r="G28" s="21"/>
      <c r="H28" s="25">
        <v>0</v>
      </c>
      <c r="I28" s="21"/>
      <c r="J28" s="32">
        <f t="shared" si="0"/>
        <v>-34427194228</v>
      </c>
      <c r="K28" s="21"/>
      <c r="L28" s="56">
        <f t="shared" si="1"/>
        <v>18.463518157573212</v>
      </c>
      <c r="M28" s="21"/>
      <c r="N28" s="25">
        <v>14808522297</v>
      </c>
      <c r="O28" s="21"/>
      <c r="P28" s="24">
        <v>-19512369086</v>
      </c>
      <c r="Q28" s="24"/>
      <c r="R28" s="21"/>
      <c r="S28" s="25">
        <v>5540924155</v>
      </c>
      <c r="T28" s="21"/>
      <c r="U28" s="32">
        <f t="shared" si="2"/>
        <v>837077366</v>
      </c>
      <c r="V28" s="21"/>
      <c r="W28" s="34">
        <f t="shared" si="3"/>
        <v>1.2774791355780162</v>
      </c>
    </row>
    <row r="29" spans="1:23" ht="21.75" customHeight="1" x14ac:dyDescent="0.2">
      <c r="A29" s="16" t="s">
        <v>29</v>
      </c>
      <c r="B29" s="16"/>
      <c r="D29" s="25">
        <v>0</v>
      </c>
      <c r="E29" s="21"/>
      <c r="F29" s="25">
        <v>13615900470</v>
      </c>
      <c r="G29" s="21"/>
      <c r="H29" s="25">
        <v>0</v>
      </c>
      <c r="I29" s="21"/>
      <c r="J29" s="32">
        <f t="shared" si="0"/>
        <v>13615900470</v>
      </c>
      <c r="K29" s="21"/>
      <c r="L29" s="56">
        <f t="shared" si="1"/>
        <v>-7.3022920164400276</v>
      </c>
      <c r="M29" s="21"/>
      <c r="N29" s="25">
        <v>22200000000</v>
      </c>
      <c r="O29" s="21"/>
      <c r="P29" s="24">
        <v>-1081328100</v>
      </c>
      <c r="Q29" s="24"/>
      <c r="R29" s="21"/>
      <c r="S29" s="25">
        <v>-4874284680</v>
      </c>
      <c r="T29" s="21"/>
      <c r="U29" s="32">
        <f t="shared" si="2"/>
        <v>16244387220</v>
      </c>
      <c r="V29" s="21"/>
      <c r="W29" s="34">
        <f t="shared" si="3"/>
        <v>24.790857555931304</v>
      </c>
    </row>
    <row r="30" spans="1:23" ht="21.75" customHeight="1" x14ac:dyDescent="0.2">
      <c r="A30" s="16" t="s">
        <v>40</v>
      </c>
      <c r="B30" s="16"/>
      <c r="D30" s="25">
        <v>27424203524</v>
      </c>
      <c r="E30" s="21"/>
      <c r="F30" s="25">
        <v>-41949948334</v>
      </c>
      <c r="G30" s="21"/>
      <c r="H30" s="25">
        <v>0</v>
      </c>
      <c r="I30" s="21"/>
      <c r="J30" s="32">
        <f t="shared" si="0"/>
        <v>-14525744810</v>
      </c>
      <c r="K30" s="21"/>
      <c r="L30" s="56">
        <f t="shared" si="1"/>
        <v>7.7902471887640186</v>
      </c>
      <c r="M30" s="21"/>
      <c r="N30" s="25">
        <v>27424203524</v>
      </c>
      <c r="O30" s="21"/>
      <c r="P30" s="24">
        <v>621480705</v>
      </c>
      <c r="Q30" s="24"/>
      <c r="R30" s="21"/>
      <c r="S30" s="25">
        <v>1876241248</v>
      </c>
      <c r="T30" s="21"/>
      <c r="U30" s="32">
        <f t="shared" si="2"/>
        <v>29921925477</v>
      </c>
      <c r="V30" s="21"/>
      <c r="W30" s="34">
        <f t="shared" si="3"/>
        <v>45.664399786420432</v>
      </c>
    </row>
    <row r="31" spans="1:23" ht="21.75" customHeight="1" x14ac:dyDescent="0.2">
      <c r="A31" s="16" t="s">
        <v>102</v>
      </c>
      <c r="B31" s="16"/>
      <c r="D31" s="25">
        <v>0</v>
      </c>
      <c r="E31" s="21"/>
      <c r="F31" s="25">
        <v>0</v>
      </c>
      <c r="G31" s="21"/>
      <c r="H31" s="25">
        <v>0</v>
      </c>
      <c r="I31" s="21"/>
      <c r="J31" s="32">
        <f t="shared" si="0"/>
        <v>0</v>
      </c>
      <c r="K31" s="21"/>
      <c r="L31" s="56">
        <f t="shared" si="1"/>
        <v>0</v>
      </c>
      <c r="M31" s="21"/>
      <c r="N31" s="25">
        <v>0</v>
      </c>
      <c r="O31" s="21"/>
      <c r="P31" s="24">
        <v>0</v>
      </c>
      <c r="Q31" s="24"/>
      <c r="R31" s="21"/>
      <c r="S31" s="25">
        <v>-9172762077</v>
      </c>
      <c r="T31" s="21"/>
      <c r="U31" s="32">
        <f t="shared" si="2"/>
        <v>-9172762077</v>
      </c>
      <c r="V31" s="21"/>
      <c r="W31" s="34">
        <f t="shared" si="3"/>
        <v>-13.998720602115489</v>
      </c>
    </row>
    <row r="32" spans="1:23" ht="21.75" customHeight="1" x14ac:dyDescent="0.2">
      <c r="A32" s="16" t="s">
        <v>27</v>
      </c>
      <c r="B32" s="16"/>
      <c r="D32" s="25">
        <v>0</v>
      </c>
      <c r="E32" s="21"/>
      <c r="F32" s="25">
        <v>15308370000</v>
      </c>
      <c r="G32" s="21"/>
      <c r="H32" s="25">
        <v>0</v>
      </c>
      <c r="I32" s="21"/>
      <c r="J32" s="32">
        <f t="shared" si="0"/>
        <v>15308370000</v>
      </c>
      <c r="K32" s="21"/>
      <c r="L32" s="56">
        <f t="shared" si="1"/>
        <v>-8.2099739405417402</v>
      </c>
      <c r="M32" s="21"/>
      <c r="N32" s="25">
        <v>0</v>
      </c>
      <c r="O32" s="21"/>
      <c r="P32" s="24">
        <v>52485840002</v>
      </c>
      <c r="Q32" s="24"/>
      <c r="R32" s="21"/>
      <c r="S32" s="25">
        <v>-1339774730</v>
      </c>
      <c r="T32" s="21"/>
      <c r="U32" s="32">
        <f t="shared" si="2"/>
        <v>51146065272</v>
      </c>
      <c r="V32" s="21"/>
      <c r="W32" s="34">
        <f t="shared" si="3"/>
        <v>78.054949166898567</v>
      </c>
    </row>
    <row r="33" spans="1:23" ht="21.75" customHeight="1" x14ac:dyDescent="0.2">
      <c r="A33" s="16" t="s">
        <v>33</v>
      </c>
      <c r="B33" s="16"/>
      <c r="D33" s="25">
        <v>0</v>
      </c>
      <c r="E33" s="21"/>
      <c r="F33" s="25">
        <v>3167440920</v>
      </c>
      <c r="G33" s="21"/>
      <c r="H33" s="25">
        <v>0</v>
      </c>
      <c r="I33" s="21"/>
      <c r="J33" s="32">
        <f t="shared" si="0"/>
        <v>3167440920</v>
      </c>
      <c r="K33" s="21"/>
      <c r="L33" s="56">
        <f t="shared" si="1"/>
        <v>-1.6987182444248183</v>
      </c>
      <c r="M33" s="21"/>
      <c r="N33" s="25">
        <v>3584700000</v>
      </c>
      <c r="O33" s="21"/>
      <c r="P33" s="24">
        <v>8031725189</v>
      </c>
      <c r="Q33" s="24"/>
      <c r="R33" s="21"/>
      <c r="S33" s="25">
        <v>718808731</v>
      </c>
      <c r="T33" s="21"/>
      <c r="U33" s="32">
        <f t="shared" si="2"/>
        <v>12335233920</v>
      </c>
      <c r="V33" s="21"/>
      <c r="W33" s="34">
        <f t="shared" si="3"/>
        <v>18.825026939354878</v>
      </c>
    </row>
    <row r="34" spans="1:23" ht="21.75" customHeight="1" x14ac:dyDescent="0.2">
      <c r="A34" s="16" t="s">
        <v>52</v>
      </c>
      <c r="B34" s="16"/>
      <c r="D34" s="25">
        <v>0</v>
      </c>
      <c r="E34" s="21"/>
      <c r="F34" s="25">
        <v>-103</v>
      </c>
      <c r="G34" s="21"/>
      <c r="H34" s="25">
        <v>0</v>
      </c>
      <c r="I34" s="21"/>
      <c r="J34" s="32">
        <f t="shared" si="0"/>
        <v>-103</v>
      </c>
      <c r="K34" s="21"/>
      <c r="L34" s="56">
        <f t="shared" si="1"/>
        <v>5.5239539929842249E-8</v>
      </c>
      <c r="M34" s="21"/>
      <c r="N34" s="25">
        <v>0</v>
      </c>
      <c r="O34" s="21"/>
      <c r="P34" s="24">
        <v>-298</v>
      </c>
      <c r="Q34" s="24"/>
      <c r="R34" s="21"/>
      <c r="S34" s="25">
        <v>-12188377025</v>
      </c>
      <c r="T34" s="21"/>
      <c r="U34" s="32">
        <f t="shared" si="2"/>
        <v>-12188377323</v>
      </c>
      <c r="V34" s="21"/>
      <c r="W34" s="34">
        <f t="shared" si="3"/>
        <v>-18.600906390634307</v>
      </c>
    </row>
    <row r="35" spans="1:23" ht="21.75" customHeight="1" x14ac:dyDescent="0.2">
      <c r="A35" s="16" t="s">
        <v>36</v>
      </c>
      <c r="B35" s="16"/>
      <c r="D35" s="25">
        <v>0</v>
      </c>
      <c r="E35" s="21"/>
      <c r="F35" s="25">
        <v>-1547537040</v>
      </c>
      <c r="G35" s="21"/>
      <c r="H35" s="25">
        <v>0</v>
      </c>
      <c r="I35" s="21"/>
      <c r="J35" s="32">
        <f t="shared" si="0"/>
        <v>-1547537040</v>
      </c>
      <c r="K35" s="21"/>
      <c r="L35" s="56">
        <f t="shared" si="1"/>
        <v>0.8299537292620377</v>
      </c>
      <c r="M35" s="21"/>
      <c r="N35" s="25">
        <v>0</v>
      </c>
      <c r="O35" s="21"/>
      <c r="P35" s="24">
        <v>-1113335996</v>
      </c>
      <c r="Q35" s="24"/>
      <c r="R35" s="21"/>
      <c r="S35" s="25">
        <v>84505217</v>
      </c>
      <c r="T35" s="21"/>
      <c r="U35" s="32">
        <f t="shared" si="2"/>
        <v>-1028830779</v>
      </c>
      <c r="V35" s="21"/>
      <c r="W35" s="34">
        <f t="shared" si="3"/>
        <v>-1.5701175394258324</v>
      </c>
    </row>
    <row r="36" spans="1:23" ht="21.75" customHeight="1" x14ac:dyDescent="0.2">
      <c r="A36" s="16" t="s">
        <v>48</v>
      </c>
      <c r="B36" s="16"/>
      <c r="D36" s="25">
        <v>0</v>
      </c>
      <c r="E36" s="21"/>
      <c r="F36" s="25">
        <v>-15208965</v>
      </c>
      <c r="G36" s="21"/>
      <c r="H36" s="25">
        <v>0</v>
      </c>
      <c r="I36" s="21"/>
      <c r="J36" s="32">
        <f t="shared" si="0"/>
        <v>-15208965</v>
      </c>
      <c r="K36" s="21"/>
      <c r="L36" s="56">
        <f t="shared" si="1"/>
        <v>8.1566624214473131E-3</v>
      </c>
      <c r="M36" s="21"/>
      <c r="N36" s="25">
        <v>3929287599</v>
      </c>
      <c r="O36" s="21"/>
      <c r="P36" s="24">
        <v>-1992374421</v>
      </c>
      <c r="Q36" s="24"/>
      <c r="R36" s="21"/>
      <c r="S36" s="25">
        <v>175330845</v>
      </c>
      <c r="T36" s="21"/>
      <c r="U36" s="32">
        <f t="shared" si="2"/>
        <v>2112244023</v>
      </c>
      <c r="V36" s="21"/>
      <c r="W36" s="34">
        <f t="shared" si="3"/>
        <v>3.2235343807299541</v>
      </c>
    </row>
    <row r="37" spans="1:23" ht="21.75" customHeight="1" x14ac:dyDescent="0.2">
      <c r="A37" s="16" t="s">
        <v>22</v>
      </c>
      <c r="B37" s="16"/>
      <c r="D37" s="25">
        <v>0</v>
      </c>
      <c r="E37" s="21"/>
      <c r="F37" s="25">
        <v>-11556434750</v>
      </c>
      <c r="G37" s="21"/>
      <c r="H37" s="25">
        <v>0</v>
      </c>
      <c r="I37" s="21"/>
      <c r="J37" s="32">
        <f t="shared" si="0"/>
        <v>-11556434750</v>
      </c>
      <c r="K37" s="21"/>
      <c r="L37" s="56">
        <f t="shared" si="1"/>
        <v>6.1977877555266172</v>
      </c>
      <c r="M37" s="21"/>
      <c r="N37" s="25">
        <v>2797605990</v>
      </c>
      <c r="O37" s="21"/>
      <c r="P37" s="24">
        <v>-12668818883</v>
      </c>
      <c r="Q37" s="24"/>
      <c r="R37" s="21"/>
      <c r="S37" s="25">
        <v>42494169</v>
      </c>
      <c r="T37" s="21"/>
      <c r="U37" s="32">
        <f t="shared" si="2"/>
        <v>-9828718724</v>
      </c>
      <c r="V37" s="21"/>
      <c r="W37" s="34">
        <f t="shared" si="3"/>
        <v>-14.999788083357377</v>
      </c>
    </row>
    <row r="38" spans="1:23" ht="21.75" customHeight="1" x14ac:dyDescent="0.2">
      <c r="A38" s="16" t="s">
        <v>103</v>
      </c>
      <c r="B38" s="16"/>
      <c r="D38" s="25">
        <v>0</v>
      </c>
      <c r="E38" s="21"/>
      <c r="F38" s="25">
        <v>0</v>
      </c>
      <c r="G38" s="21"/>
      <c r="H38" s="25">
        <v>0</v>
      </c>
      <c r="I38" s="21"/>
      <c r="J38" s="32">
        <f t="shared" si="0"/>
        <v>0</v>
      </c>
      <c r="K38" s="21"/>
      <c r="L38" s="56">
        <f t="shared" si="1"/>
        <v>0</v>
      </c>
      <c r="M38" s="21"/>
      <c r="N38" s="25">
        <v>0</v>
      </c>
      <c r="O38" s="21"/>
      <c r="P38" s="24">
        <v>0</v>
      </c>
      <c r="Q38" s="24"/>
      <c r="R38" s="21"/>
      <c r="S38" s="25">
        <v>-6544349110</v>
      </c>
      <c r="T38" s="21"/>
      <c r="U38" s="32">
        <f t="shared" si="2"/>
        <v>-6544349110</v>
      </c>
      <c r="V38" s="21"/>
      <c r="W38" s="34">
        <f t="shared" si="3"/>
        <v>-9.9874513199578718</v>
      </c>
    </row>
    <row r="39" spans="1:23" ht="21.75" customHeight="1" x14ac:dyDescent="0.2">
      <c r="A39" s="16" t="s">
        <v>104</v>
      </c>
      <c r="B39" s="16"/>
      <c r="D39" s="25">
        <v>0</v>
      </c>
      <c r="E39" s="21"/>
      <c r="F39" s="25">
        <v>0</v>
      </c>
      <c r="G39" s="21"/>
      <c r="H39" s="25">
        <v>0</v>
      </c>
      <c r="I39" s="21"/>
      <c r="J39" s="32">
        <f t="shared" si="0"/>
        <v>0</v>
      </c>
      <c r="K39" s="21"/>
      <c r="L39" s="56">
        <f t="shared" si="1"/>
        <v>0</v>
      </c>
      <c r="M39" s="21"/>
      <c r="N39" s="25">
        <v>25250414310</v>
      </c>
      <c r="O39" s="21"/>
      <c r="P39" s="24">
        <v>0</v>
      </c>
      <c r="Q39" s="24"/>
      <c r="R39" s="21"/>
      <c r="S39" s="25">
        <v>-42666900126</v>
      </c>
      <c r="T39" s="21"/>
      <c r="U39" s="32">
        <f t="shared" si="2"/>
        <v>-17416485816</v>
      </c>
      <c r="V39" s="21"/>
      <c r="W39" s="34">
        <f t="shared" si="3"/>
        <v>-26.57961874103577</v>
      </c>
    </row>
    <row r="40" spans="1:23" ht="21.75" customHeight="1" x14ac:dyDescent="0.2">
      <c r="A40" s="16" t="s">
        <v>53</v>
      </c>
      <c r="B40" s="16"/>
      <c r="D40" s="25">
        <v>0</v>
      </c>
      <c r="E40" s="21"/>
      <c r="F40" s="25">
        <v>1656087300</v>
      </c>
      <c r="G40" s="21"/>
      <c r="H40" s="25">
        <v>0</v>
      </c>
      <c r="I40" s="21"/>
      <c r="J40" s="32">
        <f t="shared" si="0"/>
        <v>1656087300</v>
      </c>
      <c r="K40" s="21"/>
      <c r="L40" s="56">
        <f t="shared" si="1"/>
        <v>-0.88816990811315177</v>
      </c>
      <c r="M40" s="21"/>
      <c r="N40" s="25">
        <v>0</v>
      </c>
      <c r="O40" s="21"/>
      <c r="P40" s="24">
        <v>7536887433</v>
      </c>
      <c r="Q40" s="24"/>
      <c r="R40" s="21"/>
      <c r="S40" s="25">
        <v>675359354</v>
      </c>
      <c r="T40" s="21"/>
      <c r="U40" s="32">
        <f t="shared" si="2"/>
        <v>8212246787</v>
      </c>
      <c r="V40" s="21"/>
      <c r="W40" s="34">
        <f t="shared" si="3"/>
        <v>12.532860584609452</v>
      </c>
    </row>
    <row r="41" spans="1:23" ht="21.75" customHeight="1" x14ac:dyDescent="0.2">
      <c r="A41" s="16" t="s">
        <v>50</v>
      </c>
      <c r="B41" s="16"/>
      <c r="D41" s="25">
        <v>0</v>
      </c>
      <c r="E41" s="21"/>
      <c r="F41" s="25">
        <v>-44036415000</v>
      </c>
      <c r="G41" s="21"/>
      <c r="H41" s="25">
        <v>0</v>
      </c>
      <c r="I41" s="21"/>
      <c r="J41" s="32">
        <f t="shared" si="0"/>
        <v>-44036415000</v>
      </c>
      <c r="K41" s="21"/>
      <c r="L41" s="56">
        <f t="shared" si="1"/>
        <v>23.617002958831108</v>
      </c>
      <c r="M41" s="21"/>
      <c r="N41" s="25">
        <v>38907395070</v>
      </c>
      <c r="O41" s="21"/>
      <c r="P41" s="24">
        <v>-48012615381</v>
      </c>
      <c r="Q41" s="24"/>
      <c r="R41" s="21"/>
      <c r="S41" s="25">
        <v>16157338785</v>
      </c>
      <c r="T41" s="21"/>
      <c r="U41" s="32">
        <f t="shared" si="2"/>
        <v>7052118474</v>
      </c>
      <c r="V41" s="21"/>
      <c r="W41" s="34">
        <f t="shared" si="3"/>
        <v>10.762367468145445</v>
      </c>
    </row>
    <row r="42" spans="1:23" ht="21.75" customHeight="1" x14ac:dyDescent="0.2">
      <c r="A42" s="16" t="s">
        <v>35</v>
      </c>
      <c r="B42" s="16"/>
      <c r="D42" s="25">
        <v>0</v>
      </c>
      <c r="E42" s="21"/>
      <c r="F42" s="25">
        <v>-5169060000</v>
      </c>
      <c r="G42" s="21"/>
      <c r="H42" s="25">
        <v>0</v>
      </c>
      <c r="I42" s="21"/>
      <c r="J42" s="32">
        <f t="shared" si="0"/>
        <v>-5169060000</v>
      </c>
      <c r="K42" s="21"/>
      <c r="L42" s="56">
        <f t="shared" si="1"/>
        <v>2.772198992910198</v>
      </c>
      <c r="M42" s="21"/>
      <c r="N42" s="25">
        <v>0</v>
      </c>
      <c r="O42" s="21"/>
      <c r="P42" s="24">
        <v>56</v>
      </c>
      <c r="Q42" s="24"/>
      <c r="R42" s="21"/>
      <c r="S42" s="25">
        <v>144014864</v>
      </c>
      <c r="T42" s="21"/>
      <c r="U42" s="32">
        <f t="shared" si="2"/>
        <v>144014920</v>
      </c>
      <c r="V42" s="21"/>
      <c r="W42" s="34">
        <f t="shared" si="3"/>
        <v>0.21978381328248356</v>
      </c>
    </row>
    <row r="43" spans="1:23" ht="21.75" customHeight="1" x14ac:dyDescent="0.2">
      <c r="A43" s="16" t="s">
        <v>105</v>
      </c>
      <c r="B43" s="16"/>
      <c r="D43" s="25">
        <v>0</v>
      </c>
      <c r="E43" s="21"/>
      <c r="F43" s="25">
        <v>0</v>
      </c>
      <c r="G43" s="21"/>
      <c r="H43" s="25">
        <v>0</v>
      </c>
      <c r="I43" s="21"/>
      <c r="J43" s="32">
        <f t="shared" si="0"/>
        <v>0</v>
      </c>
      <c r="K43" s="21"/>
      <c r="L43" s="56">
        <f t="shared" si="1"/>
        <v>0</v>
      </c>
      <c r="M43" s="21"/>
      <c r="N43" s="25">
        <v>1843434343</v>
      </c>
      <c r="O43" s="21"/>
      <c r="P43" s="24">
        <v>0</v>
      </c>
      <c r="Q43" s="24"/>
      <c r="R43" s="21"/>
      <c r="S43" s="25">
        <v>-1168285946</v>
      </c>
      <c r="T43" s="21"/>
      <c r="U43" s="32">
        <f t="shared" si="2"/>
        <v>675148397</v>
      </c>
      <c r="V43" s="21"/>
      <c r="W43" s="34">
        <f t="shared" si="3"/>
        <v>1.0303563632449755</v>
      </c>
    </row>
    <row r="44" spans="1:23" ht="21.75" customHeight="1" x14ac:dyDescent="0.2">
      <c r="A44" s="16" t="s">
        <v>55</v>
      </c>
      <c r="B44" s="16"/>
      <c r="D44" s="25">
        <v>0</v>
      </c>
      <c r="E44" s="21"/>
      <c r="F44" s="25">
        <v>-18690625125</v>
      </c>
      <c r="G44" s="21"/>
      <c r="H44" s="25">
        <v>0</v>
      </c>
      <c r="I44" s="21"/>
      <c r="J44" s="32">
        <f t="shared" si="0"/>
        <v>-18690625125</v>
      </c>
      <c r="K44" s="21"/>
      <c r="L44" s="56">
        <f t="shared" si="1"/>
        <v>10.023898377729616</v>
      </c>
      <c r="M44" s="21"/>
      <c r="N44" s="25">
        <v>3813432836</v>
      </c>
      <c r="O44" s="21"/>
      <c r="P44" s="24">
        <v>-10631364749</v>
      </c>
      <c r="Q44" s="24"/>
      <c r="R44" s="21"/>
      <c r="S44" s="25">
        <v>-140652157</v>
      </c>
      <c r="T44" s="21"/>
      <c r="U44" s="32">
        <f t="shared" si="2"/>
        <v>-6958584070</v>
      </c>
      <c r="V44" s="21"/>
      <c r="W44" s="34">
        <f t="shared" si="3"/>
        <v>-10.619622897067501</v>
      </c>
    </row>
    <row r="45" spans="1:23" ht="21.75" customHeight="1" x14ac:dyDescent="0.2">
      <c r="A45" s="16" t="s">
        <v>23</v>
      </c>
      <c r="B45" s="16"/>
      <c r="D45" s="25">
        <v>0</v>
      </c>
      <c r="E45" s="21"/>
      <c r="F45" s="25">
        <v>-8592252012</v>
      </c>
      <c r="G45" s="21"/>
      <c r="H45" s="25">
        <v>0</v>
      </c>
      <c r="I45" s="21"/>
      <c r="J45" s="32">
        <f t="shared" si="0"/>
        <v>-8592252012</v>
      </c>
      <c r="K45" s="21"/>
      <c r="L45" s="56">
        <f t="shared" si="1"/>
        <v>4.6080781369334121</v>
      </c>
      <c r="M45" s="21"/>
      <c r="N45" s="25">
        <v>0</v>
      </c>
      <c r="O45" s="21"/>
      <c r="P45" s="24">
        <v>354197891</v>
      </c>
      <c r="Q45" s="24"/>
      <c r="R45" s="21"/>
      <c r="S45" s="25">
        <v>-1332114325</v>
      </c>
      <c r="T45" s="21"/>
      <c r="U45" s="32">
        <f t="shared" si="2"/>
        <v>-977916434</v>
      </c>
      <c r="V45" s="21"/>
      <c r="W45" s="34">
        <f t="shared" si="3"/>
        <v>-1.4924162228200255</v>
      </c>
    </row>
    <row r="46" spans="1:23" ht="21.75" customHeight="1" x14ac:dyDescent="0.2">
      <c r="A46" s="16" t="s">
        <v>51</v>
      </c>
      <c r="B46" s="16"/>
      <c r="D46" s="25">
        <v>0</v>
      </c>
      <c r="E46" s="21"/>
      <c r="F46" s="25">
        <v>-854883000</v>
      </c>
      <c r="G46" s="21"/>
      <c r="H46" s="25">
        <v>0</v>
      </c>
      <c r="I46" s="21"/>
      <c r="J46" s="32">
        <f t="shared" si="0"/>
        <v>-854883000</v>
      </c>
      <c r="K46" s="21"/>
      <c r="L46" s="56">
        <f t="shared" si="1"/>
        <v>0.45847906421207119</v>
      </c>
      <c r="M46" s="21"/>
      <c r="N46" s="25">
        <v>187000000</v>
      </c>
      <c r="O46" s="21"/>
      <c r="P46" s="24">
        <v>-904585727</v>
      </c>
      <c r="Q46" s="24"/>
      <c r="R46" s="21"/>
      <c r="S46" s="25">
        <v>-1316466486</v>
      </c>
      <c r="T46" s="21"/>
      <c r="U46" s="32">
        <f t="shared" si="2"/>
        <v>-2034052213</v>
      </c>
      <c r="V46" s="21"/>
      <c r="W46" s="34">
        <f t="shared" si="3"/>
        <v>-3.1042044240195006</v>
      </c>
    </row>
    <row r="47" spans="1:23" ht="21.75" customHeight="1" x14ac:dyDescent="0.2">
      <c r="A47" s="16" t="s">
        <v>54</v>
      </c>
      <c r="B47" s="16"/>
      <c r="D47" s="25">
        <v>466453674</v>
      </c>
      <c r="E47" s="21"/>
      <c r="F47" s="25">
        <v>-1163038500</v>
      </c>
      <c r="G47" s="21"/>
      <c r="H47" s="25">
        <v>0</v>
      </c>
      <c r="I47" s="21"/>
      <c r="J47" s="32">
        <f t="shared" si="0"/>
        <v>-696584826</v>
      </c>
      <c r="K47" s="21"/>
      <c r="L47" s="56">
        <f t="shared" si="1"/>
        <v>0.37358277000339046</v>
      </c>
      <c r="M47" s="21"/>
      <c r="N47" s="25">
        <v>466453674</v>
      </c>
      <c r="O47" s="21"/>
      <c r="P47" s="24">
        <v>-1391670006</v>
      </c>
      <c r="Q47" s="24"/>
      <c r="R47" s="21"/>
      <c r="S47" s="25">
        <v>-1613308278</v>
      </c>
      <c r="T47" s="21"/>
      <c r="U47" s="32">
        <f t="shared" si="2"/>
        <v>-2538524610</v>
      </c>
      <c r="V47" s="21"/>
      <c r="W47" s="34">
        <f t="shared" si="3"/>
        <v>-3.8740890103416326</v>
      </c>
    </row>
    <row r="48" spans="1:23" ht="21.75" customHeight="1" x14ac:dyDescent="0.2">
      <c r="A48" s="16" t="s">
        <v>106</v>
      </c>
      <c r="B48" s="16"/>
      <c r="D48" s="25">
        <v>0</v>
      </c>
      <c r="E48" s="21"/>
      <c r="F48" s="25">
        <v>0</v>
      </c>
      <c r="G48" s="21"/>
      <c r="H48" s="25">
        <v>0</v>
      </c>
      <c r="I48" s="21"/>
      <c r="J48" s="32">
        <f t="shared" si="0"/>
        <v>0</v>
      </c>
      <c r="K48" s="21"/>
      <c r="L48" s="56">
        <f t="shared" si="1"/>
        <v>0</v>
      </c>
      <c r="M48" s="21"/>
      <c r="N48" s="25">
        <v>1153603034</v>
      </c>
      <c r="O48" s="21"/>
      <c r="P48" s="24">
        <v>0</v>
      </c>
      <c r="Q48" s="24"/>
      <c r="R48" s="21"/>
      <c r="S48" s="25">
        <v>-3438132506</v>
      </c>
      <c r="T48" s="21"/>
      <c r="U48" s="32">
        <f t="shared" si="2"/>
        <v>-2284529472</v>
      </c>
      <c r="V48" s="21"/>
      <c r="W48" s="34">
        <f t="shared" si="3"/>
        <v>-3.4864623673184609</v>
      </c>
    </row>
    <row r="49" spans="1:23" ht="21.75" customHeight="1" x14ac:dyDescent="0.2">
      <c r="A49" s="16" t="s">
        <v>107</v>
      </c>
      <c r="B49" s="16"/>
      <c r="D49" s="25">
        <v>0</v>
      </c>
      <c r="E49" s="21"/>
      <c r="F49" s="25">
        <v>0</v>
      </c>
      <c r="G49" s="21"/>
      <c r="H49" s="25">
        <v>0</v>
      </c>
      <c r="I49" s="21"/>
      <c r="J49" s="32">
        <f t="shared" si="0"/>
        <v>0</v>
      </c>
      <c r="K49" s="21"/>
      <c r="L49" s="56">
        <f t="shared" si="1"/>
        <v>0</v>
      </c>
      <c r="M49" s="21"/>
      <c r="N49" s="25">
        <v>0</v>
      </c>
      <c r="O49" s="21"/>
      <c r="P49" s="24">
        <v>0</v>
      </c>
      <c r="Q49" s="24"/>
      <c r="R49" s="21"/>
      <c r="S49" s="25">
        <v>1208682013</v>
      </c>
      <c r="T49" s="21"/>
      <c r="U49" s="32">
        <f t="shared" si="2"/>
        <v>1208682013</v>
      </c>
      <c r="V49" s="21"/>
      <c r="W49" s="34">
        <f t="shared" si="3"/>
        <v>1.8445918093978622</v>
      </c>
    </row>
    <row r="50" spans="1:23" ht="21.75" customHeight="1" x14ac:dyDescent="0.2">
      <c r="A50" s="16" t="s">
        <v>19</v>
      </c>
      <c r="B50" s="16"/>
      <c r="D50" s="25">
        <v>0</v>
      </c>
      <c r="E50" s="21"/>
      <c r="F50" s="25">
        <v>-12564792000</v>
      </c>
      <c r="G50" s="21"/>
      <c r="H50" s="25">
        <v>0</v>
      </c>
      <c r="I50" s="21"/>
      <c r="J50" s="32">
        <f t="shared" si="0"/>
        <v>-12564792000</v>
      </c>
      <c r="K50" s="21"/>
      <c r="L50" s="56">
        <f t="shared" si="1"/>
        <v>6.7385760135355577</v>
      </c>
      <c r="M50" s="21"/>
      <c r="N50" s="25">
        <v>10250000000</v>
      </c>
      <c r="O50" s="21"/>
      <c r="P50" s="24">
        <v>-7713829243</v>
      </c>
      <c r="Q50" s="24"/>
      <c r="R50" s="21"/>
      <c r="S50" s="25">
        <v>-4567187787</v>
      </c>
      <c r="T50" s="21"/>
      <c r="U50" s="32">
        <f t="shared" si="2"/>
        <v>-2031017030</v>
      </c>
      <c r="V50" s="21"/>
      <c r="W50" s="34">
        <f t="shared" si="3"/>
        <v>-3.0995723755223716</v>
      </c>
    </row>
    <row r="51" spans="1:23" ht="21.75" customHeight="1" x14ac:dyDescent="0.2">
      <c r="A51" s="16" t="s">
        <v>46</v>
      </c>
      <c r="B51" s="16"/>
      <c r="D51" s="25">
        <v>0</v>
      </c>
      <c r="E51" s="21"/>
      <c r="F51" s="25">
        <v>-3775071507</v>
      </c>
      <c r="G51" s="21"/>
      <c r="H51" s="25">
        <v>0</v>
      </c>
      <c r="I51" s="21"/>
      <c r="J51" s="32">
        <f t="shared" si="0"/>
        <v>-3775071507</v>
      </c>
      <c r="K51" s="21"/>
      <c r="L51" s="56">
        <f t="shared" si="1"/>
        <v>2.0245943033877305</v>
      </c>
      <c r="M51" s="21"/>
      <c r="N51" s="25">
        <v>0</v>
      </c>
      <c r="O51" s="21"/>
      <c r="P51" s="24">
        <v>-912207746</v>
      </c>
      <c r="Q51" s="24"/>
      <c r="R51" s="21"/>
      <c r="S51" s="25">
        <v>-5004089382</v>
      </c>
      <c r="T51" s="21"/>
      <c r="U51" s="32">
        <f t="shared" si="2"/>
        <v>-5916297128</v>
      </c>
      <c r="V51" s="21"/>
      <c r="W51" s="34">
        <f t="shared" si="3"/>
        <v>-9.0289696602549618</v>
      </c>
    </row>
    <row r="52" spans="1:23" ht="21.75" customHeight="1" x14ac:dyDescent="0.2">
      <c r="A52" s="16" t="s">
        <v>34</v>
      </c>
      <c r="B52" s="16"/>
      <c r="D52" s="25">
        <v>0</v>
      </c>
      <c r="E52" s="21"/>
      <c r="F52" s="25">
        <v>-622196014</v>
      </c>
      <c r="G52" s="21"/>
      <c r="H52" s="25">
        <v>0</v>
      </c>
      <c r="I52" s="21"/>
      <c r="J52" s="32">
        <f t="shared" si="0"/>
        <v>-622196014</v>
      </c>
      <c r="K52" s="21"/>
      <c r="L52" s="56">
        <f t="shared" si="1"/>
        <v>0.33368758795671544</v>
      </c>
      <c r="M52" s="21"/>
      <c r="N52" s="25">
        <v>1027479893</v>
      </c>
      <c r="O52" s="21"/>
      <c r="P52" s="24">
        <v>-279987981</v>
      </c>
      <c r="Q52" s="24"/>
      <c r="R52" s="21"/>
      <c r="S52" s="25">
        <v>-13534125</v>
      </c>
      <c r="T52" s="21"/>
      <c r="U52" s="32">
        <f t="shared" si="2"/>
        <v>733957787</v>
      </c>
      <c r="V52" s="21"/>
      <c r="W52" s="34">
        <f t="shared" si="3"/>
        <v>1.1201064529649625</v>
      </c>
    </row>
    <row r="53" spans="1:23" ht="21.75" customHeight="1" x14ac:dyDescent="0.2">
      <c r="A53" s="16" t="s">
        <v>108</v>
      </c>
      <c r="B53" s="16"/>
      <c r="D53" s="25">
        <v>0</v>
      </c>
      <c r="E53" s="21"/>
      <c r="F53" s="25">
        <v>0</v>
      </c>
      <c r="G53" s="21"/>
      <c r="H53" s="25">
        <v>0</v>
      </c>
      <c r="I53" s="21"/>
      <c r="J53" s="32">
        <f t="shared" si="0"/>
        <v>0</v>
      </c>
      <c r="K53" s="21"/>
      <c r="L53" s="56">
        <f t="shared" si="1"/>
        <v>0</v>
      </c>
      <c r="M53" s="21"/>
      <c r="N53" s="25">
        <v>1451292247</v>
      </c>
      <c r="O53" s="21"/>
      <c r="P53" s="24">
        <v>0</v>
      </c>
      <c r="Q53" s="24"/>
      <c r="R53" s="21"/>
      <c r="S53" s="25">
        <v>1122508879</v>
      </c>
      <c r="T53" s="21"/>
      <c r="U53" s="32">
        <f t="shared" si="2"/>
        <v>2573801126</v>
      </c>
      <c r="V53" s="21"/>
      <c r="W53" s="34">
        <f t="shared" si="3"/>
        <v>3.9279251490264335</v>
      </c>
    </row>
    <row r="54" spans="1:23" ht="21.75" customHeight="1" x14ac:dyDescent="0.2">
      <c r="A54" s="16" t="s">
        <v>109</v>
      </c>
      <c r="B54" s="16"/>
      <c r="D54" s="25">
        <v>0</v>
      </c>
      <c r="E54" s="21"/>
      <c r="F54" s="25">
        <v>0</v>
      </c>
      <c r="G54" s="21"/>
      <c r="H54" s="25">
        <v>0</v>
      </c>
      <c r="I54" s="21"/>
      <c r="J54" s="32">
        <f t="shared" si="0"/>
        <v>0</v>
      </c>
      <c r="K54" s="21"/>
      <c r="L54" s="56">
        <f t="shared" si="1"/>
        <v>0</v>
      </c>
      <c r="M54" s="21"/>
      <c r="N54" s="25">
        <v>0</v>
      </c>
      <c r="O54" s="21"/>
      <c r="P54" s="24">
        <v>0</v>
      </c>
      <c r="Q54" s="24"/>
      <c r="R54" s="21"/>
      <c r="S54" s="25">
        <v>525366861</v>
      </c>
      <c r="T54" s="21"/>
      <c r="U54" s="32">
        <f t="shared" si="2"/>
        <v>525366861</v>
      </c>
      <c r="V54" s="21"/>
      <c r="W54" s="34">
        <f t="shared" si="3"/>
        <v>0.80177201141957022</v>
      </c>
    </row>
    <row r="55" spans="1:23" ht="21.75" customHeight="1" x14ac:dyDescent="0.2">
      <c r="A55" s="16" t="s">
        <v>110</v>
      </c>
      <c r="B55" s="16"/>
      <c r="D55" s="25">
        <v>0</v>
      </c>
      <c r="E55" s="21"/>
      <c r="F55" s="25">
        <v>0</v>
      </c>
      <c r="G55" s="21"/>
      <c r="H55" s="25">
        <v>0</v>
      </c>
      <c r="I55" s="21"/>
      <c r="J55" s="32">
        <f t="shared" si="0"/>
        <v>0</v>
      </c>
      <c r="K55" s="21"/>
      <c r="L55" s="56">
        <f t="shared" si="1"/>
        <v>0</v>
      </c>
      <c r="M55" s="21"/>
      <c r="N55" s="25">
        <v>0</v>
      </c>
      <c r="O55" s="21"/>
      <c r="P55" s="24">
        <v>0</v>
      </c>
      <c r="Q55" s="24"/>
      <c r="R55" s="21"/>
      <c r="S55" s="25">
        <v>-52073706</v>
      </c>
      <c r="T55" s="21"/>
      <c r="U55" s="32">
        <f t="shared" si="2"/>
        <v>-52073706</v>
      </c>
      <c r="V55" s="21"/>
      <c r="W55" s="34">
        <f t="shared" si="3"/>
        <v>-7.947063871181502E-2</v>
      </c>
    </row>
    <row r="56" spans="1:23" ht="21.75" customHeight="1" x14ac:dyDescent="0.2">
      <c r="A56" s="16" t="s">
        <v>111</v>
      </c>
      <c r="B56" s="16"/>
      <c r="D56" s="25">
        <v>0</v>
      </c>
      <c r="E56" s="21"/>
      <c r="F56" s="25">
        <v>0</v>
      </c>
      <c r="G56" s="21"/>
      <c r="H56" s="25">
        <v>0</v>
      </c>
      <c r="I56" s="21"/>
      <c r="J56" s="32">
        <f t="shared" si="0"/>
        <v>0</v>
      </c>
      <c r="K56" s="21"/>
      <c r="L56" s="56">
        <f t="shared" si="1"/>
        <v>0</v>
      </c>
      <c r="M56" s="21"/>
      <c r="N56" s="25">
        <v>0</v>
      </c>
      <c r="O56" s="21"/>
      <c r="P56" s="24">
        <v>0</v>
      </c>
      <c r="Q56" s="24"/>
      <c r="R56" s="21"/>
      <c r="S56" s="25">
        <v>-5021709619</v>
      </c>
      <c r="T56" s="21"/>
      <c r="U56" s="32">
        <f t="shared" si="2"/>
        <v>-5021709619</v>
      </c>
      <c r="V56" s="21"/>
      <c r="W56" s="34">
        <f t="shared" si="3"/>
        <v>-7.6637232396556385</v>
      </c>
    </row>
    <row r="57" spans="1:23" ht="21.75" customHeight="1" x14ac:dyDescent="0.2">
      <c r="A57" s="16" t="s">
        <v>25</v>
      </c>
      <c r="B57" s="16"/>
      <c r="D57" s="25">
        <v>0</v>
      </c>
      <c r="E57" s="21"/>
      <c r="F57" s="25">
        <v>-5208822000</v>
      </c>
      <c r="G57" s="21"/>
      <c r="H57" s="25">
        <v>0</v>
      </c>
      <c r="I57" s="21"/>
      <c r="J57" s="32">
        <f t="shared" si="0"/>
        <v>-5208822000</v>
      </c>
      <c r="K57" s="21"/>
      <c r="L57" s="56">
        <f t="shared" si="1"/>
        <v>2.7935236005479687</v>
      </c>
      <c r="M57" s="21"/>
      <c r="N57" s="25">
        <v>5504326329</v>
      </c>
      <c r="O57" s="21"/>
      <c r="P57" s="24">
        <v>-13777532800</v>
      </c>
      <c r="Q57" s="24"/>
      <c r="R57" s="21"/>
      <c r="S57" s="25">
        <v>524609782</v>
      </c>
      <c r="T57" s="21"/>
      <c r="U57" s="32">
        <f t="shared" si="2"/>
        <v>-7748596689</v>
      </c>
      <c r="V57" s="21"/>
      <c r="W57" s="34">
        <f t="shared" si="3"/>
        <v>-11.825275658219622</v>
      </c>
    </row>
    <row r="58" spans="1:23" ht="21.75" customHeight="1" x14ac:dyDescent="0.2">
      <c r="A58" s="16" t="s">
        <v>112</v>
      </c>
      <c r="B58" s="16"/>
      <c r="D58" s="25">
        <v>0</v>
      </c>
      <c r="E58" s="21"/>
      <c r="F58" s="25">
        <v>0</v>
      </c>
      <c r="G58" s="21"/>
      <c r="H58" s="25">
        <v>0</v>
      </c>
      <c r="I58" s="21"/>
      <c r="J58" s="32">
        <f t="shared" si="0"/>
        <v>0</v>
      </c>
      <c r="K58" s="21"/>
      <c r="L58" s="56">
        <f t="shared" si="1"/>
        <v>0</v>
      </c>
      <c r="M58" s="21"/>
      <c r="N58" s="25">
        <v>0</v>
      </c>
      <c r="O58" s="21"/>
      <c r="P58" s="24">
        <v>0</v>
      </c>
      <c r="Q58" s="24"/>
      <c r="R58" s="21"/>
      <c r="S58" s="25">
        <v>-9846946</v>
      </c>
      <c r="T58" s="21"/>
      <c r="U58" s="32">
        <f t="shared" si="2"/>
        <v>-9846946</v>
      </c>
      <c r="V58" s="21"/>
      <c r="W58" s="34">
        <f t="shared" si="3"/>
        <v>-1.5027605063882952E-2</v>
      </c>
    </row>
    <row r="59" spans="1:23" ht="21.75" customHeight="1" x14ac:dyDescent="0.2">
      <c r="A59" s="16" t="s">
        <v>47</v>
      </c>
      <c r="B59" s="16"/>
      <c r="D59" s="25">
        <f>2173549296+5086</f>
        <v>2173554382</v>
      </c>
      <c r="E59" s="21"/>
      <c r="F59" s="25">
        <v>-6064102620</v>
      </c>
      <c r="G59" s="21"/>
      <c r="H59" s="25">
        <v>0</v>
      </c>
      <c r="I59" s="21"/>
      <c r="J59" s="32">
        <f t="shared" si="0"/>
        <v>-3890548238</v>
      </c>
      <c r="K59" s="21"/>
      <c r="L59" s="56">
        <f t="shared" si="1"/>
        <v>2.0865251916696934</v>
      </c>
      <c r="M59" s="21"/>
      <c r="N59" s="25">
        <v>2173549296</v>
      </c>
      <c r="O59" s="21"/>
      <c r="P59" s="24">
        <v>-2701827912</v>
      </c>
      <c r="Q59" s="24"/>
      <c r="R59" s="21"/>
      <c r="S59" s="25">
        <v>-1997051160</v>
      </c>
      <c r="T59" s="21"/>
      <c r="U59" s="32">
        <f t="shared" si="2"/>
        <v>-2525329776</v>
      </c>
      <c r="V59" s="21"/>
      <c r="W59" s="34">
        <f t="shared" si="3"/>
        <v>-3.8539521319393852</v>
      </c>
    </row>
    <row r="60" spans="1:23" ht="21.75" customHeight="1" x14ac:dyDescent="0.2">
      <c r="A60" s="16" t="s">
        <v>20</v>
      </c>
      <c r="B60" s="16"/>
      <c r="D60" s="25">
        <v>0</v>
      </c>
      <c r="E60" s="21"/>
      <c r="F60" s="25">
        <v>-7921186830</v>
      </c>
      <c r="G60" s="21"/>
      <c r="H60" s="25">
        <v>0</v>
      </c>
      <c r="I60" s="21"/>
      <c r="J60" s="32">
        <f t="shared" si="0"/>
        <v>-7921186830</v>
      </c>
      <c r="K60" s="21"/>
      <c r="L60" s="56">
        <f t="shared" si="1"/>
        <v>4.2481817105585007</v>
      </c>
      <c r="M60" s="21"/>
      <c r="N60" s="25">
        <v>3486243243</v>
      </c>
      <c r="O60" s="21"/>
      <c r="P60" s="24">
        <v>-9099732239</v>
      </c>
      <c r="Q60" s="24"/>
      <c r="R60" s="21"/>
      <c r="S60" s="25">
        <v>1619009624</v>
      </c>
      <c r="T60" s="21"/>
      <c r="U60" s="32">
        <f t="shared" si="2"/>
        <v>-3994479372</v>
      </c>
      <c r="V60" s="21"/>
      <c r="W60" s="34">
        <f t="shared" si="3"/>
        <v>-6.096048301498068</v>
      </c>
    </row>
    <row r="61" spans="1:23" ht="21.75" customHeight="1" x14ac:dyDescent="0.2">
      <c r="A61" s="16" t="s">
        <v>30</v>
      </c>
      <c r="B61" s="16"/>
      <c r="D61" s="25">
        <v>0</v>
      </c>
      <c r="E61" s="21"/>
      <c r="F61" s="25">
        <v>-247671294</v>
      </c>
      <c r="G61" s="21"/>
      <c r="H61" s="25">
        <v>0</v>
      </c>
      <c r="I61" s="21"/>
      <c r="J61" s="32">
        <f t="shared" si="0"/>
        <v>-247671294</v>
      </c>
      <c r="K61" s="21"/>
      <c r="L61" s="56">
        <f t="shared" si="1"/>
        <v>0.13282765373192912</v>
      </c>
      <c r="M61" s="21"/>
      <c r="N61" s="25">
        <f>5086+2113505501</f>
        <v>2113510587</v>
      </c>
      <c r="O61" s="21"/>
      <c r="P61" s="24">
        <v>3838905096</v>
      </c>
      <c r="Q61" s="24"/>
      <c r="R61" s="21"/>
      <c r="S61" s="25">
        <v>926307119</v>
      </c>
      <c r="T61" s="21"/>
      <c r="U61" s="32">
        <f t="shared" si="2"/>
        <v>6878722802</v>
      </c>
      <c r="V61" s="21"/>
      <c r="W61" s="34">
        <f t="shared" si="3"/>
        <v>10.497745149854822</v>
      </c>
    </row>
    <row r="62" spans="1:23" ht="21.75" customHeight="1" x14ac:dyDescent="0.2">
      <c r="A62" s="16" t="s">
        <v>62</v>
      </c>
      <c r="B62" s="16"/>
      <c r="D62" s="25">
        <v>0</v>
      </c>
      <c r="E62" s="21"/>
      <c r="F62" s="25">
        <v>-1590480000</v>
      </c>
      <c r="G62" s="21"/>
      <c r="H62" s="25">
        <v>0</v>
      </c>
      <c r="I62" s="21"/>
      <c r="J62" s="32">
        <f t="shared" si="0"/>
        <v>-1590480000</v>
      </c>
      <c r="K62" s="21"/>
      <c r="L62" s="56">
        <f t="shared" si="1"/>
        <v>0.85298430551083015</v>
      </c>
      <c r="M62" s="21"/>
      <c r="N62" s="25">
        <v>4527131783</v>
      </c>
      <c r="O62" s="21"/>
      <c r="P62" s="24">
        <v>2982150006</v>
      </c>
      <c r="Q62" s="24"/>
      <c r="R62" s="21"/>
      <c r="S62" s="25">
        <v>2598895430</v>
      </c>
      <c r="T62" s="21"/>
      <c r="U62" s="32">
        <f t="shared" si="2"/>
        <v>10108177219</v>
      </c>
      <c r="V62" s="21"/>
      <c r="W62" s="34">
        <f t="shared" si="3"/>
        <v>15.426274822962437</v>
      </c>
    </row>
    <row r="63" spans="1:23" ht="21.75" customHeight="1" x14ac:dyDescent="0.2">
      <c r="A63" s="16" t="s">
        <v>113</v>
      </c>
      <c r="B63" s="16"/>
      <c r="D63" s="25">
        <v>0</v>
      </c>
      <c r="E63" s="21"/>
      <c r="F63" s="25">
        <v>0</v>
      </c>
      <c r="G63" s="21"/>
      <c r="H63" s="25">
        <v>0</v>
      </c>
      <c r="I63" s="21"/>
      <c r="J63" s="32">
        <f t="shared" si="0"/>
        <v>0</v>
      </c>
      <c r="K63" s="21"/>
      <c r="L63" s="56">
        <f t="shared" si="1"/>
        <v>0</v>
      </c>
      <c r="M63" s="21"/>
      <c r="N63" s="25">
        <v>0</v>
      </c>
      <c r="O63" s="21"/>
      <c r="P63" s="24">
        <v>0</v>
      </c>
      <c r="Q63" s="24"/>
      <c r="R63" s="21"/>
      <c r="S63" s="25">
        <f>-905-489031645</f>
        <v>-489032550</v>
      </c>
      <c r="T63" s="21"/>
      <c r="U63" s="32">
        <f t="shared" si="2"/>
        <v>-489032550</v>
      </c>
      <c r="V63" s="21"/>
      <c r="W63" s="34">
        <f t="shared" si="3"/>
        <v>-0.746321552365941</v>
      </c>
    </row>
    <row r="64" spans="1:23" ht="21.75" customHeight="1" x14ac:dyDescent="0.2">
      <c r="A64" s="16" t="s">
        <v>39</v>
      </c>
      <c r="B64" s="16"/>
      <c r="D64" s="25">
        <v>0</v>
      </c>
      <c r="E64" s="21"/>
      <c r="F64" s="25">
        <v>-1655092882</v>
      </c>
      <c r="G64" s="21"/>
      <c r="H64" s="25">
        <v>0</v>
      </c>
      <c r="I64" s="21"/>
      <c r="J64" s="32">
        <f t="shared" si="0"/>
        <v>-1655092882</v>
      </c>
      <c r="K64" s="21"/>
      <c r="L64" s="56">
        <f t="shared" si="1"/>
        <v>0.8876365955615213</v>
      </c>
      <c r="M64" s="21"/>
      <c r="N64" s="25">
        <v>0</v>
      </c>
      <c r="O64" s="21"/>
      <c r="P64" s="24">
        <v>3354918004</v>
      </c>
      <c r="Q64" s="24"/>
      <c r="R64" s="21"/>
      <c r="S64" s="25">
        <v>0</v>
      </c>
      <c r="T64" s="21"/>
      <c r="U64" s="32">
        <f t="shared" si="2"/>
        <v>3354918004</v>
      </c>
      <c r="V64" s="21"/>
      <c r="W64" s="34">
        <f t="shared" si="3"/>
        <v>5.1200019565276875</v>
      </c>
    </row>
    <row r="65" spans="1:23" ht="21.75" customHeight="1" x14ac:dyDescent="0.2">
      <c r="A65" s="16" t="s">
        <v>24</v>
      </c>
      <c r="B65" s="16"/>
      <c r="D65" s="25">
        <v>0</v>
      </c>
      <c r="E65" s="21"/>
      <c r="F65" s="25">
        <v>-2385720000</v>
      </c>
      <c r="G65" s="21"/>
      <c r="H65" s="25">
        <v>0</v>
      </c>
      <c r="I65" s="21"/>
      <c r="J65" s="32">
        <f t="shared" si="0"/>
        <v>-2385720000</v>
      </c>
      <c r="K65" s="21"/>
      <c r="L65" s="56">
        <f t="shared" si="1"/>
        <v>1.2794764582662452</v>
      </c>
      <c r="M65" s="21"/>
      <c r="N65" s="25">
        <v>0</v>
      </c>
      <c r="O65" s="21"/>
      <c r="P65" s="24">
        <v>-6361920000</v>
      </c>
      <c r="Q65" s="24"/>
      <c r="R65" s="21"/>
      <c r="S65" s="25">
        <v>0</v>
      </c>
      <c r="T65" s="21"/>
      <c r="U65" s="32">
        <f t="shared" si="2"/>
        <v>-6361920000</v>
      </c>
      <c r="V65" s="21"/>
      <c r="W65" s="34">
        <f t="shared" si="3"/>
        <v>-9.7090429060967978</v>
      </c>
    </row>
    <row r="66" spans="1:23" ht="21.75" customHeight="1" x14ac:dyDescent="0.2">
      <c r="A66" s="16" t="s">
        <v>58</v>
      </c>
      <c r="B66" s="16"/>
      <c r="D66" s="25">
        <v>0</v>
      </c>
      <c r="E66" s="21"/>
      <c r="F66" s="25">
        <v>-4314176383</v>
      </c>
      <c r="G66" s="21"/>
      <c r="H66" s="25">
        <v>0</v>
      </c>
      <c r="I66" s="21"/>
      <c r="J66" s="32">
        <f t="shared" si="0"/>
        <v>-4314176383</v>
      </c>
      <c r="K66" s="21"/>
      <c r="L66" s="56">
        <f t="shared" si="1"/>
        <v>2.3137195977971934</v>
      </c>
      <c r="M66" s="21"/>
      <c r="N66" s="25">
        <v>0</v>
      </c>
      <c r="O66" s="21"/>
      <c r="P66" s="24">
        <v>-10159189548</v>
      </c>
      <c r="Q66" s="24"/>
      <c r="R66" s="21"/>
      <c r="S66" s="25">
        <v>0</v>
      </c>
      <c r="T66" s="21"/>
      <c r="U66" s="32">
        <f t="shared" si="2"/>
        <v>-10159189548</v>
      </c>
      <c r="V66" s="21"/>
      <c r="W66" s="34">
        <f t="shared" si="3"/>
        <v>-15.504125674749467</v>
      </c>
    </row>
    <row r="67" spans="1:23" ht="21.75" customHeight="1" x14ac:dyDescent="0.2">
      <c r="A67" s="16" t="s">
        <v>114</v>
      </c>
      <c r="B67" s="16"/>
      <c r="D67" s="25">
        <v>0</v>
      </c>
      <c r="E67" s="21"/>
      <c r="F67" s="25">
        <v>497115123</v>
      </c>
      <c r="G67" s="21"/>
      <c r="H67" s="25">
        <v>0</v>
      </c>
      <c r="I67" s="21"/>
      <c r="J67" s="32">
        <f t="shared" si="0"/>
        <v>497115123</v>
      </c>
      <c r="K67" s="21"/>
      <c r="L67" s="56">
        <f t="shared" si="1"/>
        <v>-0.26660592899696062</v>
      </c>
      <c r="M67" s="21"/>
      <c r="N67" s="25">
        <v>0</v>
      </c>
      <c r="O67" s="21"/>
      <c r="P67" s="24">
        <f>497115123+622</f>
        <v>497115745</v>
      </c>
      <c r="Q67" s="24"/>
      <c r="R67" s="21"/>
      <c r="S67" s="25">
        <v>0</v>
      </c>
      <c r="T67" s="21"/>
      <c r="U67" s="32">
        <f t="shared" si="2"/>
        <v>497115745</v>
      </c>
      <c r="V67" s="21"/>
      <c r="W67" s="34">
        <f t="shared" si="3"/>
        <v>0.758657464649237</v>
      </c>
    </row>
    <row r="68" spans="1:23" ht="21.75" customHeight="1" x14ac:dyDescent="0.2">
      <c r="A68" s="17" t="s">
        <v>63</v>
      </c>
      <c r="B68" s="17"/>
      <c r="D68" s="27">
        <v>0</v>
      </c>
      <c r="E68" s="21"/>
      <c r="F68" s="27">
        <v>0</v>
      </c>
      <c r="G68" s="21"/>
      <c r="H68" s="27">
        <v>0</v>
      </c>
      <c r="I68" s="21"/>
      <c r="J68" s="32">
        <f t="shared" si="0"/>
        <v>0</v>
      </c>
      <c r="K68" s="21"/>
      <c r="L68" s="56">
        <f t="shared" si="1"/>
        <v>0</v>
      </c>
      <c r="M68" s="21"/>
      <c r="N68" s="27">
        <v>0</v>
      </c>
      <c r="O68" s="21"/>
      <c r="P68" s="24">
        <v>0</v>
      </c>
      <c r="Q68" s="31"/>
      <c r="R68" s="21"/>
      <c r="S68" s="27">
        <v>0</v>
      </c>
      <c r="T68" s="21"/>
      <c r="U68" s="32">
        <f t="shared" si="2"/>
        <v>0</v>
      </c>
      <c r="V68" s="21"/>
      <c r="W68" s="34">
        <f t="shared" si="3"/>
        <v>0</v>
      </c>
    </row>
    <row r="69" spans="1:23" ht="21.75" customHeight="1" thickBot="1" x14ac:dyDescent="0.25">
      <c r="A69" s="18" t="s">
        <v>65</v>
      </c>
      <c r="B69" s="18"/>
      <c r="D69" s="28">
        <f>SUM(D9:D68)</f>
        <v>65821982633</v>
      </c>
      <c r="E69" s="21"/>
      <c r="F69" s="28">
        <f>SUM(F9:F68)</f>
        <v>-239425433864</v>
      </c>
      <c r="G69" s="21"/>
      <c r="H69" s="28">
        <f>SUM(H9:H68)</f>
        <v>-13339768645</v>
      </c>
      <c r="I69" s="21"/>
      <c r="J69" s="28">
        <f>SUM(J9:J68)</f>
        <v>-186943219876</v>
      </c>
      <c r="K69" s="21"/>
      <c r="L69" s="55">
        <f>SUM(L9:L68)</f>
        <v>100.25881028110274</v>
      </c>
      <c r="M69" s="21"/>
      <c r="N69" s="28">
        <f>SUM(N9:N68)</f>
        <v>438617007533</v>
      </c>
      <c r="O69" s="21"/>
      <c r="P69" s="49">
        <f>SUM(P9:Q68)</f>
        <v>-217596911924</v>
      </c>
      <c r="Q69" s="49"/>
      <c r="R69" s="21"/>
      <c r="S69" s="28">
        <f>SUM(S9:S68)</f>
        <v>-159068530124</v>
      </c>
      <c r="T69" s="21"/>
      <c r="U69" s="28">
        <f>SUM(U9:U68)</f>
        <v>61951565485</v>
      </c>
      <c r="V69" s="21"/>
      <c r="W69" s="29">
        <f>SUM(W9:W68)</f>
        <v>94.545421412675793</v>
      </c>
    </row>
    <row r="70" spans="1:23" ht="13.5" thickTop="1" x14ac:dyDescent="0.2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">
      <c r="D71" s="30"/>
      <c r="F71" s="30"/>
      <c r="H71" s="30"/>
    </row>
    <row r="72" spans="1:23" x14ac:dyDescent="0.2">
      <c r="N72" s="30"/>
      <c r="Q72" s="30"/>
      <c r="S72" s="30"/>
    </row>
    <row r="73" spans="1:23" x14ac:dyDescent="0.2">
      <c r="D73" s="30"/>
      <c r="F73" s="30"/>
      <c r="H73" s="30"/>
      <c r="N73" s="30"/>
      <c r="O73" s="30"/>
      <c r="P73" s="30"/>
      <c r="Q73" s="30"/>
      <c r="S73" s="30"/>
    </row>
  </sheetData>
  <mergeCells count="132">
    <mergeCell ref="A69:B69"/>
    <mergeCell ref="P69:Q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5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2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2" ht="14.45" customHeight="1" x14ac:dyDescent="0.2"/>
    <row r="5" spans="1:12" ht="14.45" customHeight="1" x14ac:dyDescent="0.2">
      <c r="A5" s="41" t="s">
        <v>115</v>
      </c>
      <c r="B5" s="12" t="s">
        <v>116</v>
      </c>
      <c r="C5" s="12"/>
      <c r="D5" s="12"/>
      <c r="E5" s="12"/>
      <c r="F5" s="12"/>
      <c r="G5" s="12"/>
      <c r="H5" s="12"/>
      <c r="I5" s="12"/>
      <c r="J5" s="12"/>
    </row>
    <row r="6" spans="1:12" ht="14.45" customHeight="1" x14ac:dyDescent="0.2">
      <c r="D6" s="13" t="s">
        <v>94</v>
      </c>
      <c r="E6" s="13"/>
      <c r="F6" s="13"/>
      <c r="H6" s="13" t="s">
        <v>95</v>
      </c>
      <c r="I6" s="13"/>
      <c r="J6" s="13"/>
    </row>
    <row r="7" spans="1:12" ht="36.4" customHeight="1" x14ac:dyDescent="0.2">
      <c r="A7" s="13" t="s">
        <v>117</v>
      </c>
      <c r="B7" s="13"/>
      <c r="D7" s="10" t="s">
        <v>118</v>
      </c>
      <c r="E7" s="3"/>
      <c r="F7" s="10" t="s">
        <v>119</v>
      </c>
      <c r="H7" s="10" t="s">
        <v>118</v>
      </c>
      <c r="I7" s="3"/>
      <c r="J7" s="10" t="s">
        <v>119</v>
      </c>
    </row>
    <row r="8" spans="1:12" ht="21.75" customHeight="1" x14ac:dyDescent="0.2">
      <c r="A8" s="15" t="s">
        <v>73</v>
      </c>
      <c r="B8" s="15"/>
      <c r="D8" s="22">
        <v>4345</v>
      </c>
      <c r="E8" s="21"/>
      <c r="F8" s="23">
        <f>D8/$D$13*100</f>
        <v>2.6120412395924131</v>
      </c>
      <c r="G8" s="21"/>
      <c r="H8" s="22">
        <v>745495</v>
      </c>
      <c r="I8" s="21"/>
      <c r="J8" s="23">
        <f>H8/$H$13*100</f>
        <v>4.0488062838763934</v>
      </c>
      <c r="K8" s="21"/>
      <c r="L8" s="21"/>
    </row>
    <row r="9" spans="1:12" ht="21.75" customHeight="1" x14ac:dyDescent="0.2">
      <c r="A9" s="16" t="s">
        <v>74</v>
      </c>
      <c r="B9" s="16"/>
      <c r="D9" s="25">
        <v>3092</v>
      </c>
      <c r="E9" s="21"/>
      <c r="F9" s="34">
        <f t="shared" ref="F9:F12" si="0">D9/$D$13*100</f>
        <v>1.858787459797409</v>
      </c>
      <c r="G9" s="21"/>
      <c r="H9" s="25">
        <v>4873</v>
      </c>
      <c r="I9" s="21"/>
      <c r="J9" s="34">
        <f t="shared" ref="J9:J12" si="1">H9/$H$13*100</f>
        <v>2.6465412942178912E-2</v>
      </c>
      <c r="K9" s="21"/>
      <c r="L9" s="21"/>
    </row>
    <row r="10" spans="1:12" ht="21.75" customHeight="1" x14ac:dyDescent="0.2">
      <c r="A10" s="16" t="s">
        <v>75</v>
      </c>
      <c r="B10" s="16"/>
      <c r="D10" s="25">
        <v>110323</v>
      </c>
      <c r="E10" s="21"/>
      <c r="F10" s="34">
        <f t="shared" si="0"/>
        <v>66.321801076076824</v>
      </c>
      <c r="G10" s="21"/>
      <c r="H10" s="25">
        <v>293124</v>
      </c>
      <c r="I10" s="21"/>
      <c r="J10" s="34">
        <f t="shared" si="1"/>
        <v>1.59196546342361</v>
      </c>
      <c r="K10" s="21"/>
      <c r="L10" s="21"/>
    </row>
    <row r="11" spans="1:12" ht="21.75" customHeight="1" x14ac:dyDescent="0.2">
      <c r="A11" s="16" t="s">
        <v>76</v>
      </c>
      <c r="B11" s="16"/>
      <c r="D11" s="25">
        <v>19245</v>
      </c>
      <c r="E11" s="21"/>
      <c r="F11" s="34">
        <f t="shared" si="0"/>
        <v>11.569328804592864</v>
      </c>
      <c r="G11" s="21"/>
      <c r="H11" s="25">
        <v>19245</v>
      </c>
      <c r="I11" s="21"/>
      <c r="J11" s="34">
        <f t="shared" si="1"/>
        <v>0.10452018716852723</v>
      </c>
      <c r="K11" s="21"/>
      <c r="L11" s="21"/>
    </row>
    <row r="12" spans="1:12" ht="21.75" customHeight="1" x14ac:dyDescent="0.2">
      <c r="A12" s="17" t="s">
        <v>80</v>
      </c>
      <c r="B12" s="17"/>
      <c r="D12" s="27">
        <v>29340</v>
      </c>
      <c r="E12" s="21"/>
      <c r="F12" s="34">
        <f t="shared" si="0"/>
        <v>17.638041419940485</v>
      </c>
      <c r="G12" s="21"/>
      <c r="H12" s="27">
        <v>17349974</v>
      </c>
      <c r="I12" s="21"/>
      <c r="J12" s="34">
        <f t="shared" si="1"/>
        <v>94.228242652589287</v>
      </c>
      <c r="K12" s="21"/>
      <c r="L12" s="21"/>
    </row>
    <row r="13" spans="1:12" ht="21.75" customHeight="1" x14ac:dyDescent="0.2">
      <c r="A13" s="18" t="s">
        <v>65</v>
      </c>
      <c r="B13" s="18"/>
      <c r="D13" s="28">
        <f>SUM(D8:D12)</f>
        <v>166345</v>
      </c>
      <c r="E13" s="21"/>
      <c r="F13" s="28">
        <f>SUM(F8:F12)</f>
        <v>100</v>
      </c>
      <c r="G13" s="21"/>
      <c r="H13" s="28">
        <f>SUM(H8:H12)</f>
        <v>18412711</v>
      </c>
      <c r="I13" s="21"/>
      <c r="J13" s="28">
        <f>SUM(J8:J12)</f>
        <v>100</v>
      </c>
      <c r="K13" s="21"/>
      <c r="L13" s="21"/>
    </row>
    <row r="14" spans="1:12" x14ac:dyDescent="0.2">
      <c r="D14" s="21"/>
      <c r="E14" s="21"/>
      <c r="F14" s="21"/>
      <c r="G14" s="21"/>
      <c r="H14" s="21"/>
      <c r="I14" s="21"/>
      <c r="J14" s="21"/>
      <c r="K14" s="21"/>
      <c r="L14" s="21"/>
    </row>
    <row r="15" spans="1:12" x14ac:dyDescent="0.2"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11" t="s">
        <v>0</v>
      </c>
      <c r="B1" s="11"/>
      <c r="C1" s="11"/>
      <c r="D1" s="11"/>
      <c r="E1" s="11"/>
      <c r="F1" s="11"/>
    </row>
    <row r="2" spans="1:8" ht="21.75" customHeight="1" x14ac:dyDescent="0.2">
      <c r="A2" s="11" t="s">
        <v>81</v>
      </c>
      <c r="B2" s="11"/>
      <c r="C2" s="11"/>
      <c r="D2" s="11"/>
      <c r="E2" s="11"/>
      <c r="F2" s="11"/>
    </row>
    <row r="3" spans="1:8" ht="21.75" customHeight="1" x14ac:dyDescent="0.2">
      <c r="A3" s="11" t="s">
        <v>2</v>
      </c>
      <c r="B3" s="11"/>
      <c r="C3" s="11"/>
      <c r="D3" s="11"/>
      <c r="E3" s="11"/>
      <c r="F3" s="11"/>
    </row>
    <row r="4" spans="1:8" ht="14.45" customHeight="1" x14ac:dyDescent="0.2"/>
    <row r="5" spans="1:8" ht="29.1" customHeight="1" x14ac:dyDescent="0.2">
      <c r="A5" s="41" t="s">
        <v>159</v>
      </c>
      <c r="B5" s="12" t="s">
        <v>91</v>
      </c>
      <c r="C5" s="12"/>
      <c r="D5" s="12"/>
      <c r="E5" s="12"/>
      <c r="F5" s="12"/>
    </row>
    <row r="6" spans="1:8" ht="14.45" customHeight="1" x14ac:dyDescent="0.2">
      <c r="D6" s="2" t="s">
        <v>94</v>
      </c>
      <c r="F6" s="2" t="s">
        <v>9</v>
      </c>
    </row>
    <row r="7" spans="1:8" ht="14.45" customHeight="1" x14ac:dyDescent="0.2">
      <c r="A7" s="13" t="s">
        <v>91</v>
      </c>
      <c r="B7" s="13"/>
      <c r="D7" s="4" t="s">
        <v>70</v>
      </c>
      <c r="F7" s="4" t="s">
        <v>70</v>
      </c>
    </row>
    <row r="8" spans="1:8" ht="21.75" customHeight="1" x14ac:dyDescent="0.2">
      <c r="A8" s="15" t="s">
        <v>91</v>
      </c>
      <c r="B8" s="15"/>
      <c r="D8" s="22">
        <v>452975889</v>
      </c>
      <c r="E8" s="21"/>
      <c r="F8" s="22">
        <v>2694552633</v>
      </c>
      <c r="G8" s="21"/>
      <c r="H8" s="21"/>
    </row>
    <row r="9" spans="1:8" ht="21.75" customHeight="1" x14ac:dyDescent="0.2">
      <c r="A9" s="16" t="s">
        <v>120</v>
      </c>
      <c r="B9" s="16"/>
      <c r="D9" s="25">
        <v>0</v>
      </c>
      <c r="E9" s="21"/>
      <c r="F9" s="25">
        <v>815</v>
      </c>
      <c r="G9" s="21"/>
      <c r="H9" s="21"/>
    </row>
    <row r="10" spans="1:8" ht="21.75" customHeight="1" x14ac:dyDescent="0.2">
      <c r="A10" s="17" t="s">
        <v>121</v>
      </c>
      <c r="B10" s="17"/>
      <c r="D10" s="27">
        <v>29437074</v>
      </c>
      <c r="E10" s="21"/>
      <c r="F10" s="27">
        <v>861185582</v>
      </c>
      <c r="G10" s="21"/>
      <c r="H10" s="21"/>
    </row>
    <row r="11" spans="1:8" ht="21.75" customHeight="1" x14ac:dyDescent="0.2">
      <c r="A11" s="18" t="s">
        <v>65</v>
      </c>
      <c r="B11" s="18"/>
      <c r="D11" s="28">
        <v>482412963</v>
      </c>
      <c r="E11" s="21"/>
      <c r="F11" s="28">
        <v>3555739030</v>
      </c>
      <c r="G11" s="21"/>
      <c r="H11" s="21"/>
    </row>
    <row r="12" spans="1:8" x14ac:dyDescent="0.2">
      <c r="D12" s="21"/>
      <c r="E12" s="21"/>
      <c r="F12" s="21"/>
      <c r="G12" s="21"/>
      <c r="H12" s="21"/>
    </row>
    <row r="13" spans="1:8" x14ac:dyDescent="0.2">
      <c r="D13" s="21"/>
      <c r="E13" s="21"/>
      <c r="F13" s="21"/>
      <c r="G13" s="21"/>
      <c r="H13" s="21"/>
    </row>
    <row r="14" spans="1:8" x14ac:dyDescent="0.2">
      <c r="D14" s="21"/>
      <c r="E14" s="21"/>
      <c r="F14" s="21"/>
      <c r="G14" s="21"/>
      <c r="H14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45"/>
  <sheetViews>
    <sheetView rightToLeft="1" topLeftCell="A28" workbookViewId="0">
      <selection activeCell="G41" sqref="G41:L4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3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3" ht="14.45" customHeight="1" x14ac:dyDescent="0.2"/>
    <row r="5" spans="1:23" ht="21.75" customHeight="1" x14ac:dyDescent="0.2">
      <c r="A5" s="12" t="s">
        <v>97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3" ht="14.45" customHeight="1" x14ac:dyDescent="0.2">
      <c r="A6" s="13" t="s">
        <v>66</v>
      </c>
      <c r="C6" s="13" t="s">
        <v>122</v>
      </c>
      <c r="D6" s="13"/>
      <c r="E6" s="13"/>
      <c r="F6" s="13"/>
      <c r="G6" s="13"/>
      <c r="I6" s="13" t="s">
        <v>94</v>
      </c>
      <c r="J6" s="13"/>
      <c r="K6" s="13"/>
      <c r="L6" s="13"/>
      <c r="M6" s="13"/>
      <c r="O6" s="13" t="s">
        <v>95</v>
      </c>
      <c r="P6" s="13"/>
      <c r="Q6" s="13"/>
      <c r="R6" s="13"/>
      <c r="S6" s="13"/>
    </row>
    <row r="7" spans="1:23" ht="38.25" customHeight="1" x14ac:dyDescent="0.2">
      <c r="A7" s="13"/>
      <c r="C7" s="10" t="s">
        <v>123</v>
      </c>
      <c r="D7" s="3"/>
      <c r="E7" s="10" t="s">
        <v>124</v>
      </c>
      <c r="F7" s="3"/>
      <c r="G7" s="10" t="s">
        <v>125</v>
      </c>
      <c r="I7" s="10" t="s">
        <v>126</v>
      </c>
      <c r="J7" s="3"/>
      <c r="K7" s="10" t="s">
        <v>127</v>
      </c>
      <c r="L7" s="3"/>
      <c r="M7" s="10" t="s">
        <v>128</v>
      </c>
      <c r="O7" s="10" t="s">
        <v>126</v>
      </c>
      <c r="P7" s="3"/>
      <c r="Q7" s="10" t="s">
        <v>127</v>
      </c>
      <c r="R7" s="3"/>
      <c r="S7" s="10" t="s">
        <v>128</v>
      </c>
    </row>
    <row r="8" spans="1:23" ht="21.75" customHeight="1" x14ac:dyDescent="0.2">
      <c r="A8" s="5" t="s">
        <v>60</v>
      </c>
      <c r="C8" s="42" t="s">
        <v>129</v>
      </c>
      <c r="D8" s="21"/>
      <c r="E8" s="22">
        <v>12000064</v>
      </c>
      <c r="F8" s="21"/>
      <c r="G8" s="22">
        <v>1540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18480098560</v>
      </c>
      <c r="P8" s="21"/>
      <c r="Q8" s="22">
        <v>0</v>
      </c>
      <c r="R8" s="21"/>
      <c r="S8" s="22">
        <f>O8-Q8</f>
        <v>18480098560</v>
      </c>
      <c r="T8" s="21"/>
      <c r="U8" s="21"/>
      <c r="V8" s="21"/>
      <c r="W8" s="21"/>
    </row>
    <row r="9" spans="1:23" ht="21.75" customHeight="1" x14ac:dyDescent="0.2">
      <c r="A9" s="6" t="s">
        <v>108</v>
      </c>
      <c r="C9" s="43" t="s">
        <v>130</v>
      </c>
      <c r="D9" s="21"/>
      <c r="E9" s="25">
        <v>5000000</v>
      </c>
      <c r="F9" s="21"/>
      <c r="G9" s="25">
        <v>300</v>
      </c>
      <c r="H9" s="21"/>
      <c r="I9" s="25">
        <v>0</v>
      </c>
      <c r="J9" s="21"/>
      <c r="K9" s="25">
        <v>0</v>
      </c>
      <c r="L9" s="21"/>
      <c r="M9" s="25">
        <v>0</v>
      </c>
      <c r="N9" s="21"/>
      <c r="O9" s="25">
        <v>1500000000</v>
      </c>
      <c r="P9" s="21"/>
      <c r="Q9" s="25">
        <v>48707753</v>
      </c>
      <c r="R9" s="21"/>
      <c r="S9" s="32">
        <f t="shared" ref="S9:S39" si="0">O9-Q9</f>
        <v>1451292247</v>
      </c>
      <c r="T9" s="21"/>
      <c r="U9" s="21"/>
      <c r="V9" s="21"/>
      <c r="W9" s="21"/>
    </row>
    <row r="10" spans="1:23" ht="21.75" customHeight="1" x14ac:dyDescent="0.2">
      <c r="A10" s="6" t="s">
        <v>33</v>
      </c>
      <c r="C10" s="43" t="s">
        <v>131</v>
      </c>
      <c r="D10" s="21"/>
      <c r="E10" s="25">
        <v>5690000</v>
      </c>
      <c r="F10" s="21"/>
      <c r="G10" s="25">
        <v>630</v>
      </c>
      <c r="H10" s="21"/>
      <c r="I10" s="25">
        <v>0</v>
      </c>
      <c r="J10" s="21"/>
      <c r="K10" s="25">
        <v>0</v>
      </c>
      <c r="L10" s="21"/>
      <c r="M10" s="25">
        <v>0</v>
      </c>
      <c r="N10" s="21"/>
      <c r="O10" s="25">
        <v>3584700000</v>
      </c>
      <c r="P10" s="21"/>
      <c r="Q10" s="25">
        <v>0</v>
      </c>
      <c r="R10" s="21"/>
      <c r="S10" s="32">
        <f t="shared" si="0"/>
        <v>3584700000</v>
      </c>
      <c r="T10" s="21"/>
      <c r="U10" s="21"/>
      <c r="V10" s="21"/>
      <c r="W10" s="21"/>
    </row>
    <row r="11" spans="1:23" ht="21.75" customHeight="1" x14ac:dyDescent="0.2">
      <c r="A11" s="6" t="s">
        <v>34</v>
      </c>
      <c r="C11" s="43" t="s">
        <v>132</v>
      </c>
      <c r="D11" s="21"/>
      <c r="E11" s="25">
        <v>3000000</v>
      </c>
      <c r="F11" s="21"/>
      <c r="G11" s="25">
        <v>350</v>
      </c>
      <c r="H11" s="21"/>
      <c r="I11" s="25">
        <v>0</v>
      </c>
      <c r="J11" s="21"/>
      <c r="K11" s="25">
        <v>0</v>
      </c>
      <c r="L11" s="21"/>
      <c r="M11" s="25">
        <v>0</v>
      </c>
      <c r="N11" s="21"/>
      <c r="O11" s="25">
        <v>1050000000</v>
      </c>
      <c r="P11" s="21"/>
      <c r="Q11" s="25">
        <v>22520107</v>
      </c>
      <c r="R11" s="21"/>
      <c r="S11" s="32">
        <f t="shared" si="0"/>
        <v>1027479893</v>
      </c>
      <c r="T11" s="21"/>
      <c r="U11" s="21"/>
      <c r="V11" s="21"/>
      <c r="W11" s="21"/>
    </row>
    <row r="12" spans="1:23" ht="21.75" customHeight="1" x14ac:dyDescent="0.2">
      <c r="A12" s="6" t="s">
        <v>19</v>
      </c>
      <c r="C12" s="43" t="s">
        <v>132</v>
      </c>
      <c r="D12" s="21"/>
      <c r="E12" s="25">
        <v>125000000</v>
      </c>
      <c r="F12" s="21"/>
      <c r="G12" s="25">
        <v>82</v>
      </c>
      <c r="H12" s="21"/>
      <c r="I12" s="25">
        <v>0</v>
      </c>
      <c r="J12" s="21"/>
      <c r="K12" s="25">
        <v>0</v>
      </c>
      <c r="L12" s="21"/>
      <c r="M12" s="25">
        <v>0</v>
      </c>
      <c r="N12" s="21"/>
      <c r="O12" s="25">
        <v>10250000000</v>
      </c>
      <c r="P12" s="21"/>
      <c r="Q12" s="25">
        <v>0</v>
      </c>
      <c r="R12" s="21"/>
      <c r="S12" s="32">
        <f t="shared" si="0"/>
        <v>10250000000</v>
      </c>
      <c r="T12" s="21"/>
      <c r="U12" s="21"/>
      <c r="V12" s="21"/>
      <c r="W12" s="21"/>
    </row>
    <row r="13" spans="1:23" ht="21.75" customHeight="1" x14ac:dyDescent="0.2">
      <c r="A13" s="6" t="s">
        <v>54</v>
      </c>
      <c r="C13" s="43" t="s">
        <v>133</v>
      </c>
      <c r="D13" s="21"/>
      <c r="E13" s="25">
        <v>1000000</v>
      </c>
      <c r="F13" s="21"/>
      <c r="G13" s="25">
        <v>500</v>
      </c>
      <c r="H13" s="21"/>
      <c r="I13" s="25">
        <v>500000000</v>
      </c>
      <c r="J13" s="21"/>
      <c r="K13" s="25">
        <v>33546326</v>
      </c>
      <c r="L13" s="21"/>
      <c r="M13" s="25">
        <v>466453674</v>
      </c>
      <c r="N13" s="21"/>
      <c r="O13" s="25">
        <v>500000000</v>
      </c>
      <c r="P13" s="21"/>
      <c r="Q13" s="25">
        <v>33546326</v>
      </c>
      <c r="R13" s="21"/>
      <c r="S13" s="32">
        <f t="shared" si="0"/>
        <v>466453674</v>
      </c>
      <c r="T13" s="21"/>
      <c r="U13" s="21"/>
      <c r="V13" s="21"/>
      <c r="W13" s="21"/>
    </row>
    <row r="14" spans="1:23" ht="21.75" customHeight="1" x14ac:dyDescent="0.2">
      <c r="A14" s="6" t="s">
        <v>44</v>
      </c>
      <c r="C14" s="43" t="s">
        <v>134</v>
      </c>
      <c r="D14" s="21"/>
      <c r="E14" s="25">
        <v>15000000</v>
      </c>
      <c r="F14" s="21"/>
      <c r="G14" s="25">
        <v>2920</v>
      </c>
      <c r="H14" s="21"/>
      <c r="I14" s="25">
        <v>0</v>
      </c>
      <c r="J14" s="21"/>
      <c r="K14" s="25">
        <v>0</v>
      </c>
      <c r="L14" s="21"/>
      <c r="M14" s="25">
        <v>0</v>
      </c>
      <c r="N14" s="21"/>
      <c r="O14" s="25">
        <v>43800000000</v>
      </c>
      <c r="P14" s="21"/>
      <c r="Q14" s="25">
        <v>0</v>
      </c>
      <c r="R14" s="21"/>
      <c r="S14" s="32">
        <f t="shared" si="0"/>
        <v>43800000000</v>
      </c>
      <c r="T14" s="21"/>
      <c r="U14" s="21"/>
      <c r="V14" s="21"/>
      <c r="W14" s="21"/>
    </row>
    <row r="15" spans="1:23" ht="21.75" customHeight="1" x14ac:dyDescent="0.2">
      <c r="A15" s="6" t="s">
        <v>42</v>
      </c>
      <c r="C15" s="43" t="s">
        <v>135</v>
      </c>
      <c r="D15" s="21"/>
      <c r="E15" s="25">
        <v>3408392</v>
      </c>
      <c r="F15" s="21"/>
      <c r="G15" s="25">
        <v>6500</v>
      </c>
      <c r="H15" s="21"/>
      <c r="I15" s="25">
        <v>22154548000</v>
      </c>
      <c r="J15" s="21"/>
      <c r="K15" s="25">
        <v>1205299244</v>
      </c>
      <c r="L15" s="21"/>
      <c r="M15" s="25">
        <v>20949248756</v>
      </c>
      <c r="N15" s="21"/>
      <c r="O15" s="25">
        <v>22154548000</v>
      </c>
      <c r="P15" s="21"/>
      <c r="Q15" s="25">
        <v>1205299244</v>
      </c>
      <c r="R15" s="21"/>
      <c r="S15" s="32">
        <f t="shared" si="0"/>
        <v>20949248756</v>
      </c>
      <c r="T15" s="21"/>
      <c r="U15" s="21"/>
      <c r="V15" s="21"/>
      <c r="W15" s="21"/>
    </row>
    <row r="16" spans="1:23" ht="21.75" customHeight="1" x14ac:dyDescent="0.2">
      <c r="A16" s="6" t="s">
        <v>59</v>
      </c>
      <c r="C16" s="43" t="s">
        <v>7</v>
      </c>
      <c r="D16" s="21"/>
      <c r="E16" s="25">
        <v>40598707</v>
      </c>
      <c r="F16" s="21"/>
      <c r="G16" s="25">
        <v>370</v>
      </c>
      <c r="H16" s="21"/>
      <c r="I16" s="25">
        <v>15021521590</v>
      </c>
      <c r="J16" s="21"/>
      <c r="K16" s="25">
        <v>212999293</v>
      </c>
      <c r="L16" s="21"/>
      <c r="M16" s="25">
        <v>14808522297</v>
      </c>
      <c r="N16" s="21"/>
      <c r="O16" s="25">
        <v>15021521590</v>
      </c>
      <c r="P16" s="21"/>
      <c r="Q16" s="25">
        <v>212999293</v>
      </c>
      <c r="R16" s="21"/>
      <c r="S16" s="32">
        <f t="shared" si="0"/>
        <v>14808522297</v>
      </c>
      <c r="T16" s="21"/>
      <c r="U16" s="21"/>
      <c r="V16" s="21"/>
      <c r="W16" s="21"/>
    </row>
    <row r="17" spans="1:23" ht="21.75" customHeight="1" x14ac:dyDescent="0.2">
      <c r="A17" s="6" t="s">
        <v>55</v>
      </c>
      <c r="C17" s="43" t="s">
        <v>134</v>
      </c>
      <c r="D17" s="21"/>
      <c r="E17" s="25">
        <v>57500000</v>
      </c>
      <c r="F17" s="21"/>
      <c r="G17" s="25">
        <v>70</v>
      </c>
      <c r="H17" s="21"/>
      <c r="I17" s="25">
        <v>0</v>
      </c>
      <c r="J17" s="21"/>
      <c r="K17" s="25">
        <v>0</v>
      </c>
      <c r="L17" s="21"/>
      <c r="M17" s="25">
        <v>0</v>
      </c>
      <c r="N17" s="21"/>
      <c r="O17" s="25">
        <v>4025000000</v>
      </c>
      <c r="P17" s="21"/>
      <c r="Q17" s="25">
        <v>211567164</v>
      </c>
      <c r="R17" s="21"/>
      <c r="S17" s="32">
        <f t="shared" si="0"/>
        <v>3813432836</v>
      </c>
      <c r="T17" s="21"/>
      <c r="U17" s="21"/>
      <c r="V17" s="21"/>
      <c r="W17" s="21"/>
    </row>
    <row r="18" spans="1:23" ht="21.75" customHeight="1" x14ac:dyDescent="0.2">
      <c r="A18" s="6" t="s">
        <v>41</v>
      </c>
      <c r="C18" s="43" t="s">
        <v>136</v>
      </c>
      <c r="D18" s="21"/>
      <c r="E18" s="25">
        <v>12000000</v>
      </c>
      <c r="F18" s="21"/>
      <c r="G18" s="25">
        <v>6500</v>
      </c>
      <c r="H18" s="21"/>
      <c r="I18" s="25">
        <v>0</v>
      </c>
      <c r="J18" s="21"/>
      <c r="K18" s="25">
        <v>0</v>
      </c>
      <c r="L18" s="21"/>
      <c r="M18" s="25">
        <v>0</v>
      </c>
      <c r="N18" s="21"/>
      <c r="O18" s="25">
        <v>78000000000</v>
      </c>
      <c r="P18" s="21"/>
      <c r="Q18" s="25">
        <v>2432647644</v>
      </c>
      <c r="R18" s="21"/>
      <c r="S18" s="32">
        <f t="shared" si="0"/>
        <v>75567352356</v>
      </c>
      <c r="T18" s="21"/>
      <c r="U18" s="21"/>
      <c r="V18" s="21"/>
      <c r="W18" s="21"/>
    </row>
    <row r="19" spans="1:23" ht="21.75" customHeight="1" x14ac:dyDescent="0.2">
      <c r="A19" s="6" t="s">
        <v>106</v>
      </c>
      <c r="C19" s="43" t="s">
        <v>137</v>
      </c>
      <c r="D19" s="21"/>
      <c r="E19" s="25">
        <v>1250000</v>
      </c>
      <c r="F19" s="21"/>
      <c r="G19" s="25">
        <v>1000</v>
      </c>
      <c r="H19" s="21"/>
      <c r="I19" s="25">
        <v>0</v>
      </c>
      <c r="J19" s="21"/>
      <c r="K19" s="25">
        <v>0</v>
      </c>
      <c r="L19" s="21"/>
      <c r="M19" s="25">
        <v>0</v>
      </c>
      <c r="N19" s="21"/>
      <c r="O19" s="25">
        <v>1250000000</v>
      </c>
      <c r="P19" s="21"/>
      <c r="Q19" s="25">
        <v>96396966</v>
      </c>
      <c r="R19" s="21"/>
      <c r="S19" s="32">
        <f t="shared" si="0"/>
        <v>1153603034</v>
      </c>
      <c r="T19" s="21"/>
      <c r="U19" s="21"/>
      <c r="V19" s="21"/>
      <c r="W19" s="21"/>
    </row>
    <row r="20" spans="1:23" ht="21.75" customHeight="1" x14ac:dyDescent="0.2">
      <c r="A20" s="6" t="s">
        <v>26</v>
      </c>
      <c r="C20" s="43" t="s">
        <v>136</v>
      </c>
      <c r="D20" s="21"/>
      <c r="E20" s="25">
        <v>23963559</v>
      </c>
      <c r="F20" s="21"/>
      <c r="G20" s="25">
        <v>1680</v>
      </c>
      <c r="H20" s="21"/>
      <c r="I20" s="25">
        <v>0</v>
      </c>
      <c r="J20" s="21"/>
      <c r="K20" s="25">
        <v>0</v>
      </c>
      <c r="L20" s="21"/>
      <c r="M20" s="25">
        <v>0</v>
      </c>
      <c r="N20" s="21"/>
      <c r="O20" s="25">
        <v>40258779120</v>
      </c>
      <c r="P20" s="21"/>
      <c r="Q20" s="25">
        <v>5041392952</v>
      </c>
      <c r="R20" s="21"/>
      <c r="S20" s="32">
        <f t="shared" si="0"/>
        <v>35217386168</v>
      </c>
      <c r="T20" s="21"/>
      <c r="U20" s="21"/>
      <c r="V20" s="21"/>
      <c r="W20" s="21"/>
    </row>
    <row r="21" spans="1:23" ht="21.75" customHeight="1" x14ac:dyDescent="0.2">
      <c r="A21" s="6" t="s">
        <v>25</v>
      </c>
      <c r="C21" s="43" t="s">
        <v>136</v>
      </c>
      <c r="D21" s="21"/>
      <c r="E21" s="25">
        <v>10000000</v>
      </c>
      <c r="F21" s="21"/>
      <c r="G21" s="25">
        <v>610</v>
      </c>
      <c r="H21" s="21"/>
      <c r="I21" s="25">
        <v>0</v>
      </c>
      <c r="J21" s="21"/>
      <c r="K21" s="25">
        <v>0</v>
      </c>
      <c r="L21" s="21"/>
      <c r="M21" s="25">
        <v>0</v>
      </c>
      <c r="N21" s="21"/>
      <c r="O21" s="25">
        <v>6100000000</v>
      </c>
      <c r="P21" s="21"/>
      <c r="Q21" s="25">
        <v>595673671</v>
      </c>
      <c r="R21" s="21"/>
      <c r="S21" s="32">
        <f t="shared" si="0"/>
        <v>5504326329</v>
      </c>
      <c r="T21" s="21"/>
      <c r="U21" s="21"/>
      <c r="V21" s="21"/>
      <c r="W21" s="21"/>
    </row>
    <row r="22" spans="1:23" ht="21.75" customHeight="1" x14ac:dyDescent="0.2">
      <c r="A22" s="6" t="s">
        <v>50</v>
      </c>
      <c r="C22" s="43" t="s">
        <v>134</v>
      </c>
      <c r="D22" s="21"/>
      <c r="E22" s="25">
        <v>100000000</v>
      </c>
      <c r="F22" s="21"/>
      <c r="G22" s="25">
        <v>400</v>
      </c>
      <c r="H22" s="21"/>
      <c r="I22" s="25">
        <v>0</v>
      </c>
      <c r="J22" s="21"/>
      <c r="K22" s="25">
        <v>0</v>
      </c>
      <c r="L22" s="21"/>
      <c r="M22" s="25">
        <v>0</v>
      </c>
      <c r="N22" s="21"/>
      <c r="O22" s="25">
        <v>40000000000</v>
      </c>
      <c r="P22" s="21"/>
      <c r="Q22" s="25">
        <v>1092604930</v>
      </c>
      <c r="R22" s="21"/>
      <c r="S22" s="32">
        <f t="shared" si="0"/>
        <v>38907395070</v>
      </c>
      <c r="T22" s="21"/>
      <c r="U22" s="21"/>
      <c r="V22" s="21"/>
      <c r="W22" s="21"/>
    </row>
    <row r="23" spans="1:23" ht="21.75" customHeight="1" x14ac:dyDescent="0.2">
      <c r="A23" s="6" t="s">
        <v>51</v>
      </c>
      <c r="C23" s="43" t="s">
        <v>131</v>
      </c>
      <c r="D23" s="21"/>
      <c r="E23" s="25">
        <v>1000000</v>
      </c>
      <c r="F23" s="21"/>
      <c r="G23" s="25">
        <v>187</v>
      </c>
      <c r="H23" s="21"/>
      <c r="I23" s="25">
        <v>0</v>
      </c>
      <c r="J23" s="21"/>
      <c r="K23" s="25">
        <v>0</v>
      </c>
      <c r="L23" s="21"/>
      <c r="M23" s="25">
        <v>0</v>
      </c>
      <c r="N23" s="21"/>
      <c r="O23" s="25">
        <v>187000000</v>
      </c>
      <c r="P23" s="21"/>
      <c r="Q23" s="25">
        <v>0</v>
      </c>
      <c r="R23" s="21"/>
      <c r="S23" s="32">
        <f t="shared" si="0"/>
        <v>187000000</v>
      </c>
      <c r="T23" s="21"/>
      <c r="U23" s="21"/>
      <c r="V23" s="21"/>
      <c r="W23" s="21"/>
    </row>
    <row r="24" spans="1:23" ht="21.75" customHeight="1" x14ac:dyDescent="0.2">
      <c r="A24" s="6" t="s">
        <v>62</v>
      </c>
      <c r="C24" s="43" t="s">
        <v>134</v>
      </c>
      <c r="D24" s="21"/>
      <c r="E24" s="25">
        <v>5000000</v>
      </c>
      <c r="F24" s="21"/>
      <c r="G24" s="25">
        <v>960</v>
      </c>
      <c r="H24" s="21"/>
      <c r="I24" s="25">
        <v>0</v>
      </c>
      <c r="J24" s="21"/>
      <c r="K24" s="25">
        <v>0</v>
      </c>
      <c r="L24" s="21"/>
      <c r="M24" s="25">
        <v>0</v>
      </c>
      <c r="N24" s="21"/>
      <c r="O24" s="25">
        <v>4800000000</v>
      </c>
      <c r="P24" s="21"/>
      <c r="Q24" s="25">
        <v>272868217</v>
      </c>
      <c r="R24" s="21"/>
      <c r="S24" s="32">
        <f t="shared" si="0"/>
        <v>4527131783</v>
      </c>
      <c r="T24" s="21"/>
      <c r="U24" s="21"/>
      <c r="V24" s="21"/>
      <c r="W24" s="21"/>
    </row>
    <row r="25" spans="1:23" ht="21.75" customHeight="1" x14ac:dyDescent="0.2">
      <c r="A25" s="6" t="s">
        <v>61</v>
      </c>
      <c r="C25" s="43" t="s">
        <v>130</v>
      </c>
      <c r="D25" s="21"/>
      <c r="E25" s="25">
        <v>20345585</v>
      </c>
      <c r="F25" s="21"/>
      <c r="G25" s="25">
        <v>682</v>
      </c>
      <c r="H25" s="21"/>
      <c r="I25" s="25">
        <v>0</v>
      </c>
      <c r="J25" s="21"/>
      <c r="K25" s="25">
        <v>0</v>
      </c>
      <c r="L25" s="21"/>
      <c r="M25" s="25">
        <v>0</v>
      </c>
      <c r="N25" s="21"/>
      <c r="O25" s="25">
        <v>13875688970</v>
      </c>
      <c r="P25" s="21"/>
      <c r="Q25" s="25">
        <v>477206234</v>
      </c>
      <c r="R25" s="21"/>
      <c r="S25" s="32">
        <f t="shared" si="0"/>
        <v>13398482736</v>
      </c>
      <c r="T25" s="21"/>
      <c r="U25" s="21"/>
      <c r="V25" s="21"/>
      <c r="W25" s="21"/>
    </row>
    <row r="26" spans="1:23" ht="21.75" customHeight="1" x14ac:dyDescent="0.2">
      <c r="A26" s="6" t="s">
        <v>22</v>
      </c>
      <c r="C26" s="43" t="s">
        <v>138</v>
      </c>
      <c r="D26" s="21"/>
      <c r="E26" s="25">
        <v>31084511</v>
      </c>
      <c r="F26" s="21"/>
      <c r="G26" s="25">
        <v>90</v>
      </c>
      <c r="H26" s="21"/>
      <c r="I26" s="25">
        <v>0</v>
      </c>
      <c r="J26" s="21"/>
      <c r="K26" s="25">
        <v>0</v>
      </c>
      <c r="L26" s="21"/>
      <c r="M26" s="25">
        <v>0</v>
      </c>
      <c r="N26" s="21"/>
      <c r="O26" s="25">
        <v>2797605990</v>
      </c>
      <c r="P26" s="21"/>
      <c r="Q26" s="25">
        <v>0</v>
      </c>
      <c r="R26" s="21"/>
      <c r="S26" s="32">
        <f t="shared" si="0"/>
        <v>2797605990</v>
      </c>
      <c r="T26" s="21"/>
      <c r="U26" s="21"/>
      <c r="V26" s="21"/>
      <c r="W26" s="21"/>
    </row>
    <row r="27" spans="1:23" ht="21.75" customHeight="1" x14ac:dyDescent="0.2">
      <c r="A27" s="6" t="s">
        <v>104</v>
      </c>
      <c r="C27" s="43" t="s">
        <v>139</v>
      </c>
      <c r="D27" s="21"/>
      <c r="E27" s="25">
        <v>11967021</v>
      </c>
      <c r="F27" s="21"/>
      <c r="G27" s="25">
        <v>2110</v>
      </c>
      <c r="H27" s="21"/>
      <c r="I27" s="25">
        <v>0</v>
      </c>
      <c r="J27" s="21"/>
      <c r="K27" s="25">
        <v>0</v>
      </c>
      <c r="L27" s="21"/>
      <c r="M27" s="25">
        <v>0</v>
      </c>
      <c r="N27" s="21"/>
      <c r="O27" s="25">
        <v>25250414310</v>
      </c>
      <c r="P27" s="21"/>
      <c r="Q27" s="25">
        <v>0</v>
      </c>
      <c r="R27" s="21"/>
      <c r="S27" s="32">
        <f t="shared" si="0"/>
        <v>25250414310</v>
      </c>
      <c r="T27" s="21"/>
      <c r="U27" s="21"/>
      <c r="V27" s="21"/>
      <c r="W27" s="21"/>
    </row>
    <row r="28" spans="1:23" ht="21.75" customHeight="1" x14ac:dyDescent="0.2">
      <c r="A28" s="6" t="s">
        <v>37</v>
      </c>
      <c r="C28" s="43" t="s">
        <v>140</v>
      </c>
      <c r="D28" s="21"/>
      <c r="E28" s="25">
        <v>15100000</v>
      </c>
      <c r="F28" s="21"/>
      <c r="G28" s="25">
        <v>1850</v>
      </c>
      <c r="H28" s="21"/>
      <c r="I28" s="25">
        <v>0</v>
      </c>
      <c r="J28" s="21"/>
      <c r="K28" s="25">
        <v>0</v>
      </c>
      <c r="L28" s="21"/>
      <c r="M28" s="25">
        <v>0</v>
      </c>
      <c r="N28" s="21"/>
      <c r="O28" s="25">
        <v>27935000000</v>
      </c>
      <c r="P28" s="21"/>
      <c r="Q28" s="25">
        <v>0</v>
      </c>
      <c r="R28" s="21"/>
      <c r="S28" s="32">
        <f t="shared" si="0"/>
        <v>27935000000</v>
      </c>
      <c r="T28" s="21"/>
      <c r="U28" s="21"/>
      <c r="V28" s="21"/>
      <c r="W28" s="21"/>
    </row>
    <row r="29" spans="1:23" ht="21.75" customHeight="1" x14ac:dyDescent="0.2">
      <c r="A29" s="6" t="s">
        <v>20</v>
      </c>
      <c r="C29" s="43" t="s">
        <v>141</v>
      </c>
      <c r="D29" s="21"/>
      <c r="E29" s="25">
        <v>11400000</v>
      </c>
      <c r="F29" s="21"/>
      <c r="G29" s="25">
        <v>310</v>
      </c>
      <c r="H29" s="21"/>
      <c r="I29" s="25">
        <v>0</v>
      </c>
      <c r="J29" s="21"/>
      <c r="K29" s="25">
        <v>0</v>
      </c>
      <c r="L29" s="21"/>
      <c r="M29" s="25">
        <v>0</v>
      </c>
      <c r="N29" s="21"/>
      <c r="O29" s="25">
        <v>3534000000</v>
      </c>
      <c r="P29" s="21"/>
      <c r="Q29" s="25">
        <v>47756757</v>
      </c>
      <c r="R29" s="21"/>
      <c r="S29" s="32">
        <f t="shared" si="0"/>
        <v>3486243243</v>
      </c>
      <c r="T29" s="21"/>
      <c r="U29" s="21"/>
      <c r="V29" s="21"/>
      <c r="W29" s="21"/>
    </row>
    <row r="30" spans="1:23" ht="21.75" customHeight="1" x14ac:dyDescent="0.2">
      <c r="A30" s="6" t="s">
        <v>29</v>
      </c>
      <c r="C30" s="43" t="s">
        <v>131</v>
      </c>
      <c r="D30" s="21"/>
      <c r="E30" s="25">
        <v>1110000</v>
      </c>
      <c r="F30" s="21"/>
      <c r="G30" s="25">
        <v>20000</v>
      </c>
      <c r="H30" s="21"/>
      <c r="I30" s="25">
        <v>0</v>
      </c>
      <c r="J30" s="21"/>
      <c r="K30" s="25">
        <v>0</v>
      </c>
      <c r="L30" s="21"/>
      <c r="M30" s="25">
        <v>0</v>
      </c>
      <c r="N30" s="21"/>
      <c r="O30" s="25">
        <v>22200000000</v>
      </c>
      <c r="P30" s="21"/>
      <c r="Q30" s="25">
        <v>0</v>
      </c>
      <c r="R30" s="21"/>
      <c r="S30" s="32">
        <f t="shared" si="0"/>
        <v>22200000000</v>
      </c>
      <c r="T30" s="21"/>
      <c r="U30" s="21"/>
      <c r="V30" s="21"/>
      <c r="W30" s="21"/>
    </row>
    <row r="31" spans="1:23" ht="21.75" customHeight="1" x14ac:dyDescent="0.2">
      <c r="A31" s="6" t="s">
        <v>40</v>
      </c>
      <c r="C31" s="43" t="s">
        <v>142</v>
      </c>
      <c r="D31" s="21"/>
      <c r="E31" s="25">
        <v>31260033</v>
      </c>
      <c r="F31" s="21"/>
      <c r="G31" s="25">
        <v>950</v>
      </c>
      <c r="H31" s="21"/>
      <c r="I31" s="25">
        <f>29697031350+5086</f>
        <v>29697036436</v>
      </c>
      <c r="J31" s="21"/>
      <c r="K31" s="25">
        <v>2272827826</v>
      </c>
      <c r="L31" s="21"/>
      <c r="M31" s="25">
        <f>I31-K31</f>
        <v>27424208610</v>
      </c>
      <c r="N31" s="21"/>
      <c r="O31" s="25">
        <v>29697031350</v>
      </c>
      <c r="P31" s="21"/>
      <c r="Q31" s="25">
        <v>2272827826</v>
      </c>
      <c r="R31" s="21"/>
      <c r="S31" s="32">
        <f t="shared" si="0"/>
        <v>27424203524</v>
      </c>
      <c r="T31" s="21"/>
      <c r="U31" s="21"/>
      <c r="V31" s="21"/>
      <c r="W31" s="21"/>
    </row>
    <row r="32" spans="1:23" ht="21.75" customHeight="1" x14ac:dyDescent="0.2">
      <c r="A32" s="6" t="s">
        <v>30</v>
      </c>
      <c r="C32" s="43" t="s">
        <v>143</v>
      </c>
      <c r="D32" s="21"/>
      <c r="E32" s="25">
        <v>3114422</v>
      </c>
      <c r="F32" s="21"/>
      <c r="G32" s="25">
        <v>700</v>
      </c>
      <c r="H32" s="21"/>
      <c r="I32" s="25">
        <v>0</v>
      </c>
      <c r="J32" s="21"/>
      <c r="K32" s="25">
        <v>0</v>
      </c>
      <c r="L32" s="21"/>
      <c r="M32" s="25">
        <v>0</v>
      </c>
      <c r="N32" s="21"/>
      <c r="O32" s="25">
        <v>2180095400</v>
      </c>
      <c r="P32" s="21"/>
      <c r="Q32" s="25">
        <v>66589899</v>
      </c>
      <c r="R32" s="21"/>
      <c r="S32" s="32">
        <f t="shared" si="0"/>
        <v>2113505501</v>
      </c>
      <c r="T32" s="21"/>
      <c r="U32" s="21"/>
      <c r="V32" s="21"/>
      <c r="W32" s="21"/>
    </row>
    <row r="33" spans="1:23" ht="21.75" customHeight="1" x14ac:dyDescent="0.2">
      <c r="A33" s="6" t="s">
        <v>28</v>
      </c>
      <c r="C33" s="43" t="s">
        <v>130</v>
      </c>
      <c r="D33" s="21"/>
      <c r="E33" s="25">
        <v>11785653</v>
      </c>
      <c r="F33" s="21"/>
      <c r="G33" s="25">
        <v>1900</v>
      </c>
      <c r="H33" s="21"/>
      <c r="I33" s="25">
        <v>0</v>
      </c>
      <c r="J33" s="21"/>
      <c r="K33" s="25">
        <v>0</v>
      </c>
      <c r="L33" s="21"/>
      <c r="M33" s="25">
        <v>0</v>
      </c>
      <c r="N33" s="21"/>
      <c r="O33" s="25">
        <v>22392740700</v>
      </c>
      <c r="P33" s="21"/>
      <c r="Q33" s="25">
        <v>0</v>
      </c>
      <c r="R33" s="21"/>
      <c r="S33" s="32">
        <f t="shared" si="0"/>
        <v>22392740700</v>
      </c>
      <c r="T33" s="21"/>
      <c r="U33" s="21"/>
      <c r="V33" s="21"/>
      <c r="W33" s="21"/>
    </row>
    <row r="34" spans="1:23" ht="21.75" customHeight="1" x14ac:dyDescent="0.2">
      <c r="A34" s="6" t="s">
        <v>49</v>
      </c>
      <c r="C34" s="43" t="s">
        <v>134</v>
      </c>
      <c r="D34" s="21"/>
      <c r="E34" s="25">
        <v>4475405</v>
      </c>
      <c r="F34" s="21"/>
      <c r="G34" s="25">
        <v>34</v>
      </c>
      <c r="H34" s="21"/>
      <c r="I34" s="25">
        <v>0</v>
      </c>
      <c r="J34" s="21"/>
      <c r="K34" s="25">
        <v>0</v>
      </c>
      <c r="L34" s="21"/>
      <c r="M34" s="25">
        <v>0</v>
      </c>
      <c r="N34" s="21"/>
      <c r="O34" s="25">
        <v>152163770</v>
      </c>
      <c r="P34" s="21"/>
      <c r="Q34" s="25">
        <v>8557368</v>
      </c>
      <c r="R34" s="21"/>
      <c r="S34" s="32">
        <f t="shared" si="0"/>
        <v>143606402</v>
      </c>
      <c r="T34" s="21"/>
      <c r="U34" s="21"/>
      <c r="V34" s="21"/>
      <c r="W34" s="21"/>
    </row>
    <row r="35" spans="1:23" ht="21.75" customHeight="1" x14ac:dyDescent="0.2">
      <c r="A35" s="6" t="s">
        <v>47</v>
      </c>
      <c r="C35" s="43" t="s">
        <v>144</v>
      </c>
      <c r="D35" s="21"/>
      <c r="E35" s="25">
        <v>30200000</v>
      </c>
      <c r="F35" s="21"/>
      <c r="G35" s="25">
        <v>77</v>
      </c>
      <c r="H35" s="21"/>
      <c r="I35" s="25">
        <v>2325400000</v>
      </c>
      <c r="J35" s="21"/>
      <c r="K35" s="25">
        <v>151850704</v>
      </c>
      <c r="L35" s="21"/>
      <c r="M35" s="25">
        <v>2173549296</v>
      </c>
      <c r="N35" s="21"/>
      <c r="O35" s="25">
        <f>2325400000+5086</f>
        <v>2325405086</v>
      </c>
      <c r="P35" s="21"/>
      <c r="Q35" s="25">
        <v>151850704</v>
      </c>
      <c r="R35" s="21"/>
      <c r="S35" s="32">
        <f t="shared" si="0"/>
        <v>2173554382</v>
      </c>
      <c r="T35" s="21"/>
      <c r="U35" s="21"/>
      <c r="V35" s="21"/>
      <c r="W35" s="21"/>
    </row>
    <row r="36" spans="1:23" ht="21.75" customHeight="1" x14ac:dyDescent="0.2">
      <c r="A36" s="6" t="s">
        <v>48</v>
      </c>
      <c r="C36" s="43" t="s">
        <v>143</v>
      </c>
      <c r="D36" s="21"/>
      <c r="E36" s="25">
        <v>5100000</v>
      </c>
      <c r="F36" s="21"/>
      <c r="G36" s="25">
        <v>800</v>
      </c>
      <c r="H36" s="21"/>
      <c r="I36" s="25">
        <v>0</v>
      </c>
      <c r="J36" s="21"/>
      <c r="K36" s="25">
        <v>0</v>
      </c>
      <c r="L36" s="21"/>
      <c r="M36" s="25">
        <v>0</v>
      </c>
      <c r="N36" s="21"/>
      <c r="O36" s="25">
        <v>4080000000</v>
      </c>
      <c r="P36" s="21"/>
      <c r="Q36" s="25">
        <v>150712401</v>
      </c>
      <c r="R36" s="21"/>
      <c r="S36" s="32">
        <f t="shared" si="0"/>
        <v>3929287599</v>
      </c>
      <c r="T36" s="21"/>
      <c r="U36" s="21"/>
      <c r="V36" s="21"/>
      <c r="W36" s="21"/>
    </row>
    <row r="37" spans="1:23" ht="21.75" customHeight="1" x14ac:dyDescent="0.2">
      <c r="A37" s="6" t="s">
        <v>32</v>
      </c>
      <c r="C37" s="43" t="s">
        <v>145</v>
      </c>
      <c r="D37" s="21"/>
      <c r="E37" s="25">
        <v>22223372</v>
      </c>
      <c r="F37" s="21"/>
      <c r="G37" s="25">
        <v>150</v>
      </c>
      <c r="H37" s="21"/>
      <c r="I37" s="25">
        <v>0</v>
      </c>
      <c r="J37" s="21"/>
      <c r="K37" s="25">
        <v>0</v>
      </c>
      <c r="L37" s="21"/>
      <c r="M37" s="25">
        <v>0</v>
      </c>
      <c r="N37" s="21"/>
      <c r="O37" s="25">
        <v>3333505800</v>
      </c>
      <c r="P37" s="21"/>
      <c r="Q37" s="25">
        <v>0</v>
      </c>
      <c r="R37" s="21"/>
      <c r="S37" s="32">
        <f t="shared" si="0"/>
        <v>3333505800</v>
      </c>
      <c r="T37" s="21"/>
      <c r="U37" s="21"/>
      <c r="V37" s="21"/>
      <c r="W37" s="21"/>
    </row>
    <row r="38" spans="1:23" ht="21.75" customHeight="1" x14ac:dyDescent="0.2">
      <c r="A38" s="6" t="s">
        <v>21</v>
      </c>
      <c r="C38" s="43" t="s">
        <v>146</v>
      </c>
      <c r="D38" s="21"/>
      <c r="E38" s="25">
        <v>1562500</v>
      </c>
      <c r="F38" s="21"/>
      <c r="G38" s="25">
        <v>320</v>
      </c>
      <c r="H38" s="21"/>
      <c r="I38" s="25">
        <v>0</v>
      </c>
      <c r="J38" s="21"/>
      <c r="K38" s="25">
        <v>0</v>
      </c>
      <c r="L38" s="21"/>
      <c r="M38" s="25">
        <v>0</v>
      </c>
      <c r="N38" s="21"/>
      <c r="O38" s="25">
        <v>500000000</v>
      </c>
      <c r="P38" s="21"/>
      <c r="Q38" s="25">
        <v>0</v>
      </c>
      <c r="R38" s="21"/>
      <c r="S38" s="32">
        <f t="shared" si="0"/>
        <v>500000000</v>
      </c>
      <c r="T38" s="21"/>
      <c r="U38" s="21"/>
      <c r="V38" s="21"/>
      <c r="W38" s="21"/>
    </row>
    <row r="39" spans="1:23" ht="21.75" customHeight="1" x14ac:dyDescent="0.2">
      <c r="A39" s="7" t="s">
        <v>105</v>
      </c>
      <c r="C39" s="47" t="s">
        <v>147</v>
      </c>
      <c r="D39" s="21"/>
      <c r="E39" s="32">
        <v>625000</v>
      </c>
      <c r="F39" s="21"/>
      <c r="G39" s="32">
        <v>3000</v>
      </c>
      <c r="H39" s="21"/>
      <c r="I39" s="27">
        <v>0</v>
      </c>
      <c r="J39" s="21"/>
      <c r="K39" s="27">
        <v>0</v>
      </c>
      <c r="L39" s="21"/>
      <c r="M39" s="27">
        <v>0</v>
      </c>
      <c r="N39" s="21"/>
      <c r="O39" s="27">
        <v>1875000000</v>
      </c>
      <c r="P39" s="21"/>
      <c r="Q39" s="27">
        <v>31565657</v>
      </c>
      <c r="R39" s="21"/>
      <c r="S39" s="32">
        <f t="shared" si="0"/>
        <v>1843434343</v>
      </c>
      <c r="T39" s="21"/>
      <c r="U39" s="21"/>
      <c r="V39" s="21"/>
      <c r="W39" s="21"/>
    </row>
    <row r="40" spans="1:23" ht="21.75" customHeight="1" x14ac:dyDescent="0.2">
      <c r="A40" s="9" t="s">
        <v>65</v>
      </c>
      <c r="C40" s="32"/>
      <c r="D40" s="48"/>
      <c r="E40" s="32"/>
      <c r="F40" s="48"/>
      <c r="G40" s="32"/>
      <c r="H40" s="21"/>
      <c r="I40" s="28">
        <f>SUM(I8:I39)</f>
        <v>69698506026</v>
      </c>
      <c r="J40" s="21"/>
      <c r="K40" s="28">
        <v>3876523393</v>
      </c>
      <c r="L40" s="21"/>
      <c r="M40" s="28">
        <f>SUM(M8:M39)</f>
        <v>65821982633</v>
      </c>
      <c r="N40" s="21"/>
      <c r="O40" s="28">
        <f>SUM(O8:O39)</f>
        <v>453090298646</v>
      </c>
      <c r="P40" s="21"/>
      <c r="Q40" s="28">
        <v>14473291113</v>
      </c>
      <c r="R40" s="21"/>
      <c r="S40" s="28">
        <f>SUM(S8:S39)</f>
        <v>438617007533</v>
      </c>
      <c r="T40" s="21"/>
      <c r="U40" s="21"/>
      <c r="V40" s="21"/>
      <c r="W40" s="21"/>
    </row>
    <row r="41" spans="1:23" x14ac:dyDescent="0.2">
      <c r="C41" s="35"/>
      <c r="D41" s="35"/>
      <c r="E41" s="35"/>
      <c r="F41" s="35"/>
      <c r="G41" s="35"/>
    </row>
    <row r="42" spans="1:23" x14ac:dyDescent="0.2">
      <c r="I42" s="30"/>
      <c r="O42" s="30"/>
    </row>
    <row r="43" spans="1:23" x14ac:dyDescent="0.2">
      <c r="I43" s="30"/>
      <c r="Q43" s="30"/>
    </row>
    <row r="44" spans="1:23" x14ac:dyDescent="0.2">
      <c r="O44" s="30"/>
      <c r="Q44" s="30"/>
    </row>
    <row r="45" spans="1:23" x14ac:dyDescent="0.2">
      <c r="I45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M8" sqref="M8:M1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84</v>
      </c>
      <c r="C6" s="13" t="s">
        <v>94</v>
      </c>
      <c r="D6" s="13"/>
      <c r="E6" s="13"/>
      <c r="F6" s="13"/>
      <c r="G6" s="13"/>
      <c r="I6" s="13" t="s">
        <v>95</v>
      </c>
      <c r="J6" s="13"/>
      <c r="K6" s="13"/>
      <c r="L6" s="13"/>
      <c r="M6" s="13"/>
    </row>
    <row r="7" spans="1:13" ht="29.1" customHeight="1" x14ac:dyDescent="0.2">
      <c r="A7" s="13"/>
      <c r="C7" s="10" t="s">
        <v>148</v>
      </c>
      <c r="D7" s="3"/>
      <c r="E7" s="10" t="s">
        <v>127</v>
      </c>
      <c r="F7" s="3"/>
      <c r="G7" s="10" t="s">
        <v>149</v>
      </c>
      <c r="I7" s="10" t="s">
        <v>148</v>
      </c>
      <c r="J7" s="3"/>
      <c r="K7" s="10" t="s">
        <v>127</v>
      </c>
      <c r="L7" s="3"/>
      <c r="M7" s="10" t="s">
        <v>149</v>
      </c>
    </row>
    <row r="8" spans="1:13" ht="21.75" customHeight="1" x14ac:dyDescent="0.2">
      <c r="A8" s="5" t="s">
        <v>73</v>
      </c>
      <c r="C8" s="22">
        <v>4345</v>
      </c>
      <c r="D8" s="21"/>
      <c r="E8" s="22">
        <v>0</v>
      </c>
      <c r="F8" s="21"/>
      <c r="G8" s="22">
        <v>4345</v>
      </c>
      <c r="H8" s="21"/>
      <c r="I8" s="22">
        <v>745495</v>
      </c>
      <c r="J8" s="21"/>
      <c r="K8" s="22">
        <v>0</v>
      </c>
      <c r="L8" s="21"/>
      <c r="M8" s="22">
        <f>I8-K8</f>
        <v>745495</v>
      </c>
    </row>
    <row r="9" spans="1:13" ht="21.75" customHeight="1" x14ac:dyDescent="0.2">
      <c r="A9" s="6" t="s">
        <v>74</v>
      </c>
      <c r="C9" s="25">
        <v>3092</v>
      </c>
      <c r="D9" s="21"/>
      <c r="E9" s="25">
        <v>0</v>
      </c>
      <c r="F9" s="21"/>
      <c r="G9" s="25">
        <v>3092</v>
      </c>
      <c r="H9" s="21"/>
      <c r="I9" s="25">
        <v>4878</v>
      </c>
      <c r="J9" s="21"/>
      <c r="K9" s="25">
        <v>5</v>
      </c>
      <c r="L9" s="21"/>
      <c r="M9" s="32">
        <f t="shared" ref="M9:M12" si="0">I9-K9</f>
        <v>4873</v>
      </c>
    </row>
    <row r="10" spans="1:13" ht="21.75" customHeight="1" x14ac:dyDescent="0.2">
      <c r="A10" s="6" t="s">
        <v>75</v>
      </c>
      <c r="C10" s="25">
        <v>110325</v>
      </c>
      <c r="D10" s="21"/>
      <c r="E10" s="25">
        <v>2</v>
      </c>
      <c r="F10" s="21"/>
      <c r="G10" s="25">
        <v>110323</v>
      </c>
      <c r="H10" s="21"/>
      <c r="I10" s="25">
        <v>293917</v>
      </c>
      <c r="J10" s="21"/>
      <c r="K10" s="25">
        <f>449+344</f>
        <v>793</v>
      </c>
      <c r="L10" s="21"/>
      <c r="M10" s="32">
        <f t="shared" si="0"/>
        <v>293124</v>
      </c>
    </row>
    <row r="11" spans="1:13" ht="21.75" customHeight="1" x14ac:dyDescent="0.2">
      <c r="A11" s="6" t="s">
        <v>76</v>
      </c>
      <c r="C11" s="25">
        <v>19245</v>
      </c>
      <c r="D11" s="21"/>
      <c r="E11" s="25">
        <v>0</v>
      </c>
      <c r="F11" s="21"/>
      <c r="G11" s="25">
        <v>19245</v>
      </c>
      <c r="H11" s="21"/>
      <c r="I11" s="25">
        <v>19245</v>
      </c>
      <c r="J11" s="21"/>
      <c r="K11" s="25">
        <v>0</v>
      </c>
      <c r="L11" s="21"/>
      <c r="M11" s="32">
        <f t="shared" si="0"/>
        <v>19245</v>
      </c>
    </row>
    <row r="12" spans="1:13" ht="21.75" customHeight="1" x14ac:dyDescent="0.2">
      <c r="A12" s="7" t="s">
        <v>80</v>
      </c>
      <c r="C12" s="27">
        <v>29340</v>
      </c>
      <c r="D12" s="21"/>
      <c r="E12" s="27">
        <v>0</v>
      </c>
      <c r="F12" s="21"/>
      <c r="G12" s="27">
        <v>29340</v>
      </c>
      <c r="H12" s="21"/>
      <c r="I12" s="27">
        <v>17349974</v>
      </c>
      <c r="J12" s="21"/>
      <c r="K12" s="27">
        <v>0</v>
      </c>
      <c r="L12" s="21"/>
      <c r="M12" s="32">
        <f t="shared" si="0"/>
        <v>17349974</v>
      </c>
    </row>
    <row r="13" spans="1:13" ht="21.75" customHeight="1" x14ac:dyDescent="0.2">
      <c r="A13" s="9" t="s">
        <v>65</v>
      </c>
      <c r="C13" s="28">
        <v>166347</v>
      </c>
      <c r="D13" s="21"/>
      <c r="E13" s="28">
        <v>2</v>
      </c>
      <c r="F13" s="21"/>
      <c r="G13" s="28">
        <v>166345</v>
      </c>
      <c r="H13" s="21"/>
      <c r="I13" s="28">
        <v>18413509</v>
      </c>
      <c r="J13" s="21"/>
      <c r="K13" s="28">
        <f>SUM(K8:K12)</f>
        <v>798</v>
      </c>
      <c r="L13" s="21"/>
      <c r="M13" s="28">
        <f>SUM(M8:M12)</f>
        <v>18412711</v>
      </c>
    </row>
    <row r="14" spans="1:13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">
      <c r="C15" s="21"/>
      <c r="D15" s="21"/>
      <c r="E15" s="21"/>
      <c r="F15" s="21"/>
      <c r="G15" s="21"/>
      <c r="H15" s="21"/>
      <c r="I15" s="33"/>
      <c r="J15" s="21"/>
      <c r="K15" s="21"/>
      <c r="L15" s="21"/>
      <c r="M15" s="21"/>
    </row>
    <row r="16" spans="1:13" x14ac:dyDescent="0.2">
      <c r="C16" s="21"/>
      <c r="D16" s="21"/>
      <c r="E16" s="21"/>
      <c r="F16" s="21"/>
      <c r="G16" s="33"/>
      <c r="H16" s="21"/>
      <c r="I16" s="21"/>
      <c r="J16" s="21"/>
      <c r="K16" s="21"/>
      <c r="L16" s="21"/>
      <c r="M16" s="21"/>
    </row>
    <row r="17" spans="3:13" x14ac:dyDescent="0.2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3"/>
  <sheetViews>
    <sheetView rightToLeft="1" topLeftCell="A4" workbookViewId="0">
      <selection activeCell="I63" sqref="I63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2851562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27.75" customHeight="1" x14ac:dyDescent="0.2">
      <c r="A5" s="12" t="s">
        <v>151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84</v>
      </c>
      <c r="C6" s="13" t="s">
        <v>94</v>
      </c>
      <c r="D6" s="13"/>
      <c r="E6" s="13"/>
      <c r="F6" s="13"/>
      <c r="G6" s="13"/>
      <c r="H6" s="13"/>
      <c r="I6" s="13"/>
      <c r="K6" s="13" t="s">
        <v>95</v>
      </c>
      <c r="L6" s="13"/>
      <c r="M6" s="13"/>
      <c r="N6" s="13"/>
      <c r="O6" s="13"/>
      <c r="P6" s="13"/>
      <c r="Q6" s="13"/>
      <c r="R6" s="13"/>
    </row>
    <row r="7" spans="1:18" ht="42" customHeight="1" x14ac:dyDescent="0.2">
      <c r="A7" s="13"/>
      <c r="C7" s="10" t="s">
        <v>13</v>
      </c>
      <c r="D7" s="3"/>
      <c r="E7" s="10" t="s">
        <v>152</v>
      </c>
      <c r="F7" s="3"/>
      <c r="G7" s="10" t="s">
        <v>153</v>
      </c>
      <c r="H7" s="3"/>
      <c r="I7" s="10" t="s">
        <v>154</v>
      </c>
      <c r="K7" s="10" t="s">
        <v>13</v>
      </c>
      <c r="L7" s="3"/>
      <c r="M7" s="10" t="s">
        <v>152</v>
      </c>
      <c r="N7" s="3"/>
      <c r="O7" s="10" t="s">
        <v>153</v>
      </c>
      <c r="P7" s="3"/>
      <c r="Q7" s="19" t="s">
        <v>154</v>
      </c>
      <c r="R7" s="19"/>
    </row>
    <row r="8" spans="1:18" ht="21.75" customHeight="1" x14ac:dyDescent="0.2">
      <c r="A8" s="5" t="s">
        <v>45</v>
      </c>
      <c r="C8" s="22">
        <v>500000</v>
      </c>
      <c r="D8" s="21"/>
      <c r="E8" s="22">
        <v>10891786987</v>
      </c>
      <c r="F8" s="21"/>
      <c r="G8" s="22">
        <v>9602522993</v>
      </c>
      <c r="H8" s="21"/>
      <c r="I8" s="22">
        <v>1289263994</v>
      </c>
      <c r="J8" s="21"/>
      <c r="K8" s="22">
        <v>7720875</v>
      </c>
      <c r="L8" s="21"/>
      <c r="M8" s="22">
        <v>158452389036</v>
      </c>
      <c r="N8" s="21"/>
      <c r="O8" s="22">
        <v>148279759462</v>
      </c>
      <c r="P8" s="21"/>
      <c r="Q8" s="20">
        <v>10172629574</v>
      </c>
      <c r="R8" s="20"/>
    </row>
    <row r="9" spans="1:18" ht="21.75" customHeight="1" x14ac:dyDescent="0.2">
      <c r="A9" s="6" t="s">
        <v>43</v>
      </c>
      <c r="C9" s="25">
        <v>3672163</v>
      </c>
      <c r="D9" s="21"/>
      <c r="E9" s="25">
        <v>23611049892</v>
      </c>
      <c r="F9" s="21"/>
      <c r="G9" s="25">
        <v>23617529429</v>
      </c>
      <c r="H9" s="21"/>
      <c r="I9" s="25">
        <v>-6479537</v>
      </c>
      <c r="J9" s="21"/>
      <c r="K9" s="25">
        <v>5872163</v>
      </c>
      <c r="L9" s="21"/>
      <c r="M9" s="25">
        <v>37688444687</v>
      </c>
      <c r="N9" s="21"/>
      <c r="O9" s="25">
        <v>37766837140</v>
      </c>
      <c r="P9" s="21"/>
      <c r="Q9" s="24">
        <v>-78392453</v>
      </c>
      <c r="R9" s="24"/>
    </row>
    <row r="10" spans="1:18" ht="21.75" customHeight="1" x14ac:dyDescent="0.2">
      <c r="A10" s="6" t="s">
        <v>31</v>
      </c>
      <c r="C10" s="25">
        <v>777526</v>
      </c>
      <c r="D10" s="21"/>
      <c r="E10" s="25">
        <v>42147807954</v>
      </c>
      <c r="F10" s="21"/>
      <c r="G10" s="25">
        <v>38413116116</v>
      </c>
      <c r="H10" s="21"/>
      <c r="I10" s="25">
        <v>3734691838</v>
      </c>
      <c r="J10" s="21"/>
      <c r="K10" s="25">
        <v>1747186</v>
      </c>
      <c r="L10" s="21"/>
      <c r="M10" s="25">
        <v>94066365043</v>
      </c>
      <c r="N10" s="21"/>
      <c r="O10" s="25">
        <v>86318475087</v>
      </c>
      <c r="P10" s="21"/>
      <c r="Q10" s="24">
        <v>7747889956</v>
      </c>
      <c r="R10" s="24"/>
    </row>
    <row r="11" spans="1:18" ht="21.75" customHeight="1" x14ac:dyDescent="0.2">
      <c r="A11" s="6" t="s">
        <v>32</v>
      </c>
      <c r="C11" s="25">
        <v>10478103</v>
      </c>
      <c r="D11" s="21"/>
      <c r="E11" s="25">
        <v>23117720834</v>
      </c>
      <c r="F11" s="21"/>
      <c r="G11" s="25">
        <v>23112567657</v>
      </c>
      <c r="H11" s="21"/>
      <c r="I11" s="25">
        <v>5153177</v>
      </c>
      <c r="J11" s="21"/>
      <c r="K11" s="25">
        <v>10478103</v>
      </c>
      <c r="L11" s="21"/>
      <c r="M11" s="25">
        <v>23117720834</v>
      </c>
      <c r="N11" s="21"/>
      <c r="O11" s="25">
        <v>23112567657</v>
      </c>
      <c r="P11" s="21"/>
      <c r="Q11" s="24">
        <v>5153177</v>
      </c>
      <c r="R11" s="24"/>
    </row>
    <row r="12" spans="1:18" ht="21.75" customHeight="1" x14ac:dyDescent="0.2">
      <c r="A12" s="6" t="s">
        <v>28</v>
      </c>
      <c r="C12" s="25">
        <v>3000000</v>
      </c>
      <c r="D12" s="21"/>
      <c r="E12" s="25">
        <v>35004572768</v>
      </c>
      <c r="F12" s="21"/>
      <c r="G12" s="25">
        <v>47296898974</v>
      </c>
      <c r="H12" s="21"/>
      <c r="I12" s="25">
        <f>-12292326206-1540+12316279474</f>
        <v>23951728</v>
      </c>
      <c r="J12" s="21"/>
      <c r="K12" s="25">
        <v>14000000</v>
      </c>
      <c r="L12" s="21"/>
      <c r="M12" s="25">
        <v>175341618294</v>
      </c>
      <c r="N12" s="21"/>
      <c r="O12" s="25">
        <v>220718862000</v>
      </c>
      <c r="P12" s="21"/>
      <c r="Q12" s="24">
        <v>-45377243706</v>
      </c>
      <c r="R12" s="24"/>
    </row>
    <row r="13" spans="1:18" ht="21.75" customHeight="1" x14ac:dyDescent="0.2">
      <c r="A13" s="6" t="s">
        <v>56</v>
      </c>
      <c r="C13" s="25">
        <v>551341</v>
      </c>
      <c r="D13" s="21"/>
      <c r="E13" s="25">
        <v>4225166356</v>
      </c>
      <c r="F13" s="21"/>
      <c r="G13" s="25">
        <v>4636592010</v>
      </c>
      <c r="H13" s="21"/>
      <c r="I13" s="25">
        <v>-411425654</v>
      </c>
      <c r="J13" s="21"/>
      <c r="K13" s="25">
        <v>9013484</v>
      </c>
      <c r="L13" s="21"/>
      <c r="M13" s="25">
        <v>68177071198</v>
      </c>
      <c r="N13" s="21"/>
      <c r="O13" s="25">
        <v>75800362900</v>
      </c>
      <c r="P13" s="21"/>
      <c r="Q13" s="24">
        <v>-7623291702</v>
      </c>
      <c r="R13" s="24"/>
    </row>
    <row r="14" spans="1:18" ht="21.75" customHeight="1" x14ac:dyDescent="0.2">
      <c r="A14" s="6" t="s">
        <v>41</v>
      </c>
      <c r="C14" s="25">
        <v>3500000</v>
      </c>
      <c r="D14" s="21"/>
      <c r="E14" s="25">
        <v>15847642277</v>
      </c>
      <c r="F14" s="21"/>
      <c r="G14" s="25">
        <v>22942476473</v>
      </c>
      <c r="H14" s="21"/>
      <c r="I14" s="25">
        <v>-7094834196</v>
      </c>
      <c r="J14" s="21"/>
      <c r="K14" s="25">
        <v>12366134</v>
      </c>
      <c r="L14" s="21"/>
      <c r="M14" s="25">
        <v>127132196478</v>
      </c>
      <c r="N14" s="21"/>
      <c r="O14" s="25">
        <v>130113183956</v>
      </c>
      <c r="P14" s="21"/>
      <c r="Q14" s="24">
        <v>-2980987478</v>
      </c>
      <c r="R14" s="24"/>
    </row>
    <row r="15" spans="1:18" ht="21.75" customHeight="1" x14ac:dyDescent="0.2">
      <c r="A15" s="6" t="s">
        <v>57</v>
      </c>
      <c r="C15" s="25">
        <v>1101191</v>
      </c>
      <c r="D15" s="21"/>
      <c r="E15" s="25">
        <v>27528977541</v>
      </c>
      <c r="F15" s="21"/>
      <c r="G15" s="25">
        <v>24487072484</v>
      </c>
      <c r="H15" s="21"/>
      <c r="I15" s="25">
        <v>3041905057</v>
      </c>
      <c r="J15" s="21"/>
      <c r="K15" s="25">
        <v>4376344</v>
      </c>
      <c r="L15" s="21"/>
      <c r="M15" s="25">
        <v>98500811644</v>
      </c>
      <c r="N15" s="21"/>
      <c r="O15" s="25">
        <v>97316317139</v>
      </c>
      <c r="P15" s="21"/>
      <c r="Q15" s="24">
        <v>1184494505</v>
      </c>
      <c r="R15" s="24"/>
    </row>
    <row r="16" spans="1:18" ht="21.75" customHeight="1" x14ac:dyDescent="0.2">
      <c r="A16" s="6" t="s">
        <v>49</v>
      </c>
      <c r="C16" s="25">
        <v>4475405</v>
      </c>
      <c r="D16" s="21"/>
      <c r="E16" s="25">
        <v>8497635755</v>
      </c>
      <c r="F16" s="21"/>
      <c r="G16" s="25">
        <v>9253454728</v>
      </c>
      <c r="H16" s="21"/>
      <c r="I16" s="25">
        <f>729599261-755818973</f>
        <v>-26219712</v>
      </c>
      <c r="J16" s="21"/>
      <c r="K16" s="25">
        <v>31236134</v>
      </c>
      <c r="L16" s="21"/>
      <c r="M16" s="25">
        <v>61425322121</v>
      </c>
      <c r="N16" s="21"/>
      <c r="O16" s="25">
        <v>64584580325</v>
      </c>
      <c r="P16" s="21"/>
      <c r="Q16" s="24">
        <v>-3159258204</v>
      </c>
      <c r="R16" s="24"/>
    </row>
    <row r="17" spans="1:18" ht="21.75" customHeight="1" x14ac:dyDescent="0.2">
      <c r="A17" s="6" t="s">
        <v>42</v>
      </c>
      <c r="C17" s="25">
        <v>591608</v>
      </c>
      <c r="D17" s="21"/>
      <c r="E17" s="25">
        <v>22748363320</v>
      </c>
      <c r="F17" s="21"/>
      <c r="G17" s="25">
        <v>20512507139</v>
      </c>
      <c r="H17" s="21"/>
      <c r="I17" s="25">
        <v>2235856181</v>
      </c>
      <c r="J17" s="21"/>
      <c r="K17" s="25">
        <v>2391608</v>
      </c>
      <c r="L17" s="21"/>
      <c r="M17" s="25">
        <v>81550659772</v>
      </c>
      <c r="N17" s="21"/>
      <c r="O17" s="25">
        <v>82922942049</v>
      </c>
      <c r="P17" s="21"/>
      <c r="Q17" s="24">
        <v>-1372282277</v>
      </c>
      <c r="R17" s="24"/>
    </row>
    <row r="18" spans="1:18" ht="21.75" customHeight="1" x14ac:dyDescent="0.2">
      <c r="A18" s="6" t="s">
        <v>26</v>
      </c>
      <c r="C18" s="25">
        <v>1224187</v>
      </c>
      <c r="D18" s="21"/>
      <c r="E18" s="25">
        <v>13189930231</v>
      </c>
      <c r="F18" s="21"/>
      <c r="G18" s="25">
        <v>15138274382</v>
      </c>
      <c r="H18" s="21"/>
      <c r="I18" s="25">
        <v>-1948344151</v>
      </c>
      <c r="J18" s="21"/>
      <c r="K18" s="25">
        <v>9830465</v>
      </c>
      <c r="L18" s="21"/>
      <c r="M18" s="25">
        <v>116246137858</v>
      </c>
      <c r="N18" s="21"/>
      <c r="O18" s="25">
        <v>121563353358</v>
      </c>
      <c r="P18" s="21"/>
      <c r="Q18" s="24">
        <v>-5317215500</v>
      </c>
      <c r="R18" s="24"/>
    </row>
    <row r="19" spans="1:18" ht="21.75" customHeight="1" x14ac:dyDescent="0.2">
      <c r="A19" s="6" t="s">
        <v>61</v>
      </c>
      <c r="C19" s="25">
        <v>6000000</v>
      </c>
      <c r="D19" s="21"/>
      <c r="E19" s="25">
        <v>30417930000</v>
      </c>
      <c r="F19" s="21"/>
      <c r="G19" s="25">
        <v>28073960267</v>
      </c>
      <c r="H19" s="21"/>
      <c r="I19" s="25">
        <v>2343969733</v>
      </c>
      <c r="J19" s="21"/>
      <c r="K19" s="25">
        <v>13255991</v>
      </c>
      <c r="L19" s="21"/>
      <c r="M19" s="25">
        <v>61376762567</v>
      </c>
      <c r="N19" s="21"/>
      <c r="O19" s="25">
        <v>62024693514</v>
      </c>
      <c r="P19" s="21"/>
      <c r="Q19" s="24">
        <v>-647930947</v>
      </c>
      <c r="R19" s="24"/>
    </row>
    <row r="20" spans="1:18" ht="21.75" customHeight="1" x14ac:dyDescent="0.2">
      <c r="A20" s="6" t="s">
        <v>38</v>
      </c>
      <c r="C20" s="25">
        <v>52943</v>
      </c>
      <c r="D20" s="21"/>
      <c r="E20" s="25">
        <v>1298385645</v>
      </c>
      <c r="F20" s="21"/>
      <c r="G20" s="25">
        <v>1374116792</v>
      </c>
      <c r="H20" s="21"/>
      <c r="I20" s="25">
        <v>-75731147</v>
      </c>
      <c r="J20" s="21"/>
      <c r="K20" s="25">
        <v>5624843</v>
      </c>
      <c r="L20" s="21"/>
      <c r="M20" s="25">
        <v>142351415715</v>
      </c>
      <c r="N20" s="21"/>
      <c r="O20" s="25">
        <v>145990806621</v>
      </c>
      <c r="P20" s="21"/>
      <c r="Q20" s="24">
        <v>-3639390906</v>
      </c>
      <c r="R20" s="24"/>
    </row>
    <row r="21" spans="1:18" ht="21.75" customHeight="1" x14ac:dyDescent="0.2">
      <c r="A21" s="6" t="s">
        <v>60</v>
      </c>
      <c r="C21" s="25">
        <v>5000000</v>
      </c>
      <c r="D21" s="21"/>
      <c r="E21" s="25">
        <v>56561445000</v>
      </c>
      <c r="F21" s="21"/>
      <c r="G21" s="25">
        <v>73012970956</v>
      </c>
      <c r="H21" s="21"/>
      <c r="I21" s="25">
        <v>-16451525956</v>
      </c>
      <c r="J21" s="21"/>
      <c r="K21" s="25">
        <v>13581589</v>
      </c>
      <c r="L21" s="21"/>
      <c r="M21" s="25">
        <v>172989174324</v>
      </c>
      <c r="N21" s="21"/>
      <c r="O21" s="25">
        <v>198326435297</v>
      </c>
      <c r="P21" s="21"/>
      <c r="Q21" s="24">
        <v>-25337260973</v>
      </c>
      <c r="R21" s="24"/>
    </row>
    <row r="22" spans="1:18" ht="21.75" customHeight="1" x14ac:dyDescent="0.2">
      <c r="A22" s="6" t="s">
        <v>44</v>
      </c>
      <c r="C22" s="25">
        <v>0</v>
      </c>
      <c r="D22" s="21"/>
      <c r="E22" s="25">
        <v>0</v>
      </c>
      <c r="F22" s="21"/>
      <c r="G22" s="25">
        <v>0</v>
      </c>
      <c r="H22" s="21"/>
      <c r="I22" s="25">
        <v>0</v>
      </c>
      <c r="J22" s="21"/>
      <c r="K22" s="25">
        <v>23501349</v>
      </c>
      <c r="L22" s="21"/>
      <c r="M22" s="25">
        <v>426189499626</v>
      </c>
      <c r="N22" s="21"/>
      <c r="O22" s="25">
        <v>420273672223</v>
      </c>
      <c r="P22" s="21"/>
      <c r="Q22" s="24">
        <v>5915827403</v>
      </c>
      <c r="R22" s="24"/>
    </row>
    <row r="23" spans="1:18" ht="21.75" customHeight="1" x14ac:dyDescent="0.2">
      <c r="A23" s="6" t="s">
        <v>21</v>
      </c>
      <c r="C23" s="25">
        <v>0</v>
      </c>
      <c r="D23" s="21"/>
      <c r="E23" s="25">
        <v>0</v>
      </c>
      <c r="F23" s="21"/>
      <c r="G23" s="25">
        <v>0</v>
      </c>
      <c r="H23" s="21"/>
      <c r="I23" s="25">
        <v>0</v>
      </c>
      <c r="J23" s="21"/>
      <c r="K23" s="25">
        <v>1562500</v>
      </c>
      <c r="L23" s="21"/>
      <c r="M23" s="25">
        <v>5183169315</v>
      </c>
      <c r="N23" s="21"/>
      <c r="O23" s="25">
        <v>3543839884</v>
      </c>
      <c r="P23" s="21"/>
      <c r="Q23" s="24">
        <v>1639329431</v>
      </c>
      <c r="R23" s="24"/>
    </row>
    <row r="24" spans="1:18" ht="21.75" customHeight="1" x14ac:dyDescent="0.2">
      <c r="A24" s="6" t="s">
        <v>37</v>
      </c>
      <c r="C24" s="25">
        <v>0</v>
      </c>
      <c r="D24" s="21"/>
      <c r="E24" s="25">
        <v>0</v>
      </c>
      <c r="F24" s="21"/>
      <c r="G24" s="25">
        <v>0</v>
      </c>
      <c r="H24" s="21"/>
      <c r="I24" s="25">
        <v>0</v>
      </c>
      <c r="J24" s="21"/>
      <c r="K24" s="25">
        <v>11100000</v>
      </c>
      <c r="L24" s="21"/>
      <c r="M24" s="25">
        <v>218454966388</v>
      </c>
      <c r="N24" s="21"/>
      <c r="O24" s="25">
        <v>242747008092</v>
      </c>
      <c r="P24" s="21"/>
      <c r="Q24" s="24">
        <v>-24292041704</v>
      </c>
      <c r="R24" s="24"/>
    </row>
    <row r="25" spans="1:18" ht="21.75" customHeight="1" x14ac:dyDescent="0.2">
      <c r="A25" s="6" t="s">
        <v>100</v>
      </c>
      <c r="C25" s="25">
        <v>0</v>
      </c>
      <c r="D25" s="21"/>
      <c r="E25" s="25">
        <v>0</v>
      </c>
      <c r="F25" s="21"/>
      <c r="G25" s="25">
        <v>0</v>
      </c>
      <c r="H25" s="21"/>
      <c r="I25" s="25">
        <v>0</v>
      </c>
      <c r="J25" s="21"/>
      <c r="K25" s="25">
        <v>1800000</v>
      </c>
      <c r="L25" s="21"/>
      <c r="M25" s="25">
        <v>8229227932</v>
      </c>
      <c r="N25" s="21"/>
      <c r="O25" s="25">
        <v>8178844590</v>
      </c>
      <c r="P25" s="21"/>
      <c r="Q25" s="24">
        <v>50383342</v>
      </c>
      <c r="R25" s="24"/>
    </row>
    <row r="26" spans="1:18" ht="21.75" customHeight="1" x14ac:dyDescent="0.2">
      <c r="A26" s="6" t="s">
        <v>101</v>
      </c>
      <c r="C26" s="25">
        <v>0</v>
      </c>
      <c r="D26" s="21"/>
      <c r="E26" s="25">
        <v>0</v>
      </c>
      <c r="F26" s="21"/>
      <c r="G26" s="25">
        <v>0</v>
      </c>
      <c r="H26" s="21"/>
      <c r="I26" s="25">
        <v>0</v>
      </c>
      <c r="J26" s="21"/>
      <c r="K26" s="25">
        <v>47034000</v>
      </c>
      <c r="L26" s="21"/>
      <c r="M26" s="25">
        <v>111146183465</v>
      </c>
      <c r="N26" s="21"/>
      <c r="O26" s="25">
        <v>108095589482</v>
      </c>
      <c r="P26" s="21"/>
      <c r="Q26" s="24">
        <v>3050593983</v>
      </c>
      <c r="R26" s="24"/>
    </row>
    <row r="27" spans="1:18" ht="21.75" customHeight="1" x14ac:dyDescent="0.2">
      <c r="A27" s="6" t="s">
        <v>59</v>
      </c>
      <c r="C27" s="25">
        <v>0</v>
      </c>
      <c r="D27" s="21"/>
      <c r="E27" s="25">
        <v>0</v>
      </c>
      <c r="F27" s="21"/>
      <c r="G27" s="25">
        <v>0</v>
      </c>
      <c r="H27" s="21"/>
      <c r="I27" s="25">
        <v>0</v>
      </c>
      <c r="J27" s="21"/>
      <c r="K27" s="25">
        <v>52172568</v>
      </c>
      <c r="L27" s="21"/>
      <c r="M27" s="25">
        <v>365982805643</v>
      </c>
      <c r="N27" s="21"/>
      <c r="O27" s="25">
        <v>360441881488</v>
      </c>
      <c r="P27" s="21"/>
      <c r="Q27" s="24">
        <v>5540924155</v>
      </c>
      <c r="R27" s="24"/>
    </row>
    <row r="28" spans="1:18" ht="21.75" customHeight="1" x14ac:dyDescent="0.2">
      <c r="A28" s="6" t="s">
        <v>29</v>
      </c>
      <c r="C28" s="25">
        <v>0</v>
      </c>
      <c r="D28" s="21"/>
      <c r="E28" s="25">
        <v>0</v>
      </c>
      <c r="F28" s="21"/>
      <c r="G28" s="25">
        <v>0</v>
      </c>
      <c r="H28" s="21"/>
      <c r="I28" s="25">
        <v>0</v>
      </c>
      <c r="J28" s="21"/>
      <c r="K28" s="25">
        <v>390000</v>
      </c>
      <c r="L28" s="21"/>
      <c r="M28" s="25">
        <v>64931285580</v>
      </c>
      <c r="N28" s="21"/>
      <c r="O28" s="25">
        <v>69805570260</v>
      </c>
      <c r="P28" s="21"/>
      <c r="Q28" s="24">
        <v>-4874284680</v>
      </c>
      <c r="R28" s="24"/>
    </row>
    <row r="29" spans="1:18" ht="21.75" customHeight="1" x14ac:dyDescent="0.2">
      <c r="A29" s="6" t="s">
        <v>40</v>
      </c>
      <c r="C29" s="25">
        <v>0</v>
      </c>
      <c r="D29" s="21"/>
      <c r="E29" s="25">
        <v>0</v>
      </c>
      <c r="F29" s="21"/>
      <c r="G29" s="25">
        <v>0</v>
      </c>
      <c r="H29" s="21"/>
      <c r="I29" s="25">
        <v>0</v>
      </c>
      <c r="J29" s="21"/>
      <c r="K29" s="25">
        <v>64152699</v>
      </c>
      <c r="L29" s="21"/>
      <c r="M29" s="25">
        <v>520334393522</v>
      </c>
      <c r="N29" s="21"/>
      <c r="O29" s="25">
        <v>518458152274</v>
      </c>
      <c r="P29" s="21"/>
      <c r="Q29" s="24">
        <v>1876241248</v>
      </c>
      <c r="R29" s="24"/>
    </row>
    <row r="30" spans="1:18" ht="21.75" customHeight="1" x14ac:dyDescent="0.2">
      <c r="A30" s="6" t="s">
        <v>102</v>
      </c>
      <c r="C30" s="25">
        <v>0</v>
      </c>
      <c r="D30" s="21"/>
      <c r="E30" s="25">
        <v>0</v>
      </c>
      <c r="F30" s="21"/>
      <c r="G30" s="25">
        <v>0</v>
      </c>
      <c r="H30" s="21"/>
      <c r="I30" s="25">
        <v>0</v>
      </c>
      <c r="J30" s="21"/>
      <c r="K30" s="25">
        <v>7404847</v>
      </c>
      <c r="L30" s="21"/>
      <c r="M30" s="25">
        <v>47873346165</v>
      </c>
      <c r="N30" s="21"/>
      <c r="O30" s="25">
        <v>57046108242</v>
      </c>
      <c r="P30" s="21"/>
      <c r="Q30" s="24">
        <v>-9172762077</v>
      </c>
      <c r="R30" s="24"/>
    </row>
    <row r="31" spans="1:18" ht="21.75" customHeight="1" x14ac:dyDescent="0.2">
      <c r="A31" s="6" t="s">
        <v>27</v>
      </c>
      <c r="C31" s="25">
        <v>0</v>
      </c>
      <c r="D31" s="21"/>
      <c r="E31" s="25">
        <v>0</v>
      </c>
      <c r="F31" s="21"/>
      <c r="G31" s="25">
        <v>0</v>
      </c>
      <c r="H31" s="21"/>
      <c r="I31" s="25">
        <v>0</v>
      </c>
      <c r="J31" s="21"/>
      <c r="K31" s="25">
        <v>700000</v>
      </c>
      <c r="L31" s="21"/>
      <c r="M31" s="25">
        <v>100252135272</v>
      </c>
      <c r="N31" s="21"/>
      <c r="O31" s="25">
        <v>101591910002</v>
      </c>
      <c r="P31" s="21"/>
      <c r="Q31" s="24">
        <v>-1339774730</v>
      </c>
      <c r="R31" s="24"/>
    </row>
    <row r="32" spans="1:18" ht="21.75" customHeight="1" x14ac:dyDescent="0.2">
      <c r="A32" s="6" t="s">
        <v>33</v>
      </c>
      <c r="C32" s="25">
        <v>0</v>
      </c>
      <c r="D32" s="21"/>
      <c r="E32" s="25">
        <v>0</v>
      </c>
      <c r="F32" s="21"/>
      <c r="G32" s="25">
        <v>0</v>
      </c>
      <c r="H32" s="21"/>
      <c r="I32" s="25">
        <v>0</v>
      </c>
      <c r="J32" s="21"/>
      <c r="K32" s="25">
        <v>9010697</v>
      </c>
      <c r="L32" s="21"/>
      <c r="M32" s="25">
        <v>51326329673</v>
      </c>
      <c r="N32" s="21"/>
      <c r="O32" s="25">
        <v>50607520942</v>
      </c>
      <c r="P32" s="21"/>
      <c r="Q32" s="24">
        <v>718808731</v>
      </c>
      <c r="R32" s="24"/>
    </row>
    <row r="33" spans="1:18" ht="21.75" customHeight="1" x14ac:dyDescent="0.2">
      <c r="A33" s="6" t="s">
        <v>52</v>
      </c>
      <c r="C33" s="25">
        <v>0</v>
      </c>
      <c r="D33" s="21"/>
      <c r="E33" s="25">
        <v>0</v>
      </c>
      <c r="F33" s="21"/>
      <c r="G33" s="25">
        <v>0</v>
      </c>
      <c r="H33" s="21"/>
      <c r="I33" s="25">
        <v>0</v>
      </c>
      <c r="J33" s="21"/>
      <c r="K33" s="25">
        <v>53585747</v>
      </c>
      <c r="L33" s="21"/>
      <c r="M33" s="25">
        <v>68937129671</v>
      </c>
      <c r="N33" s="21"/>
      <c r="O33" s="25">
        <v>81125506696</v>
      </c>
      <c r="P33" s="21"/>
      <c r="Q33" s="24">
        <v>-12188377025</v>
      </c>
      <c r="R33" s="24"/>
    </row>
    <row r="34" spans="1:18" ht="21.75" customHeight="1" x14ac:dyDescent="0.2">
      <c r="A34" s="6" t="s">
        <v>36</v>
      </c>
      <c r="C34" s="25">
        <v>0</v>
      </c>
      <c r="D34" s="21"/>
      <c r="E34" s="25">
        <v>0</v>
      </c>
      <c r="F34" s="21"/>
      <c r="G34" s="25">
        <v>0</v>
      </c>
      <c r="H34" s="21"/>
      <c r="I34" s="25">
        <v>0</v>
      </c>
      <c r="J34" s="21"/>
      <c r="K34" s="25">
        <v>8400000</v>
      </c>
      <c r="L34" s="21"/>
      <c r="M34" s="25">
        <v>20107853181</v>
      </c>
      <c r="N34" s="21"/>
      <c r="O34" s="25">
        <v>20023347964</v>
      </c>
      <c r="P34" s="21"/>
      <c r="Q34" s="24">
        <v>84505217</v>
      </c>
      <c r="R34" s="24"/>
    </row>
    <row r="35" spans="1:18" ht="21.75" customHeight="1" x14ac:dyDescent="0.2">
      <c r="A35" s="6" t="s">
        <v>48</v>
      </c>
      <c r="C35" s="25">
        <v>0</v>
      </c>
      <c r="D35" s="21"/>
      <c r="E35" s="25">
        <v>0</v>
      </c>
      <c r="F35" s="21"/>
      <c r="G35" s="25">
        <v>0</v>
      </c>
      <c r="H35" s="21"/>
      <c r="I35" s="25">
        <v>0</v>
      </c>
      <c r="J35" s="21"/>
      <c r="K35" s="25">
        <v>2571027</v>
      </c>
      <c r="L35" s="21"/>
      <c r="M35" s="25">
        <v>14742988358</v>
      </c>
      <c r="N35" s="21"/>
      <c r="O35" s="25">
        <v>14567657513</v>
      </c>
      <c r="P35" s="21"/>
      <c r="Q35" s="24">
        <v>175330845</v>
      </c>
      <c r="R35" s="24"/>
    </row>
    <row r="36" spans="1:18" ht="21.75" customHeight="1" x14ac:dyDescent="0.2">
      <c r="A36" s="6" t="s">
        <v>22</v>
      </c>
      <c r="C36" s="25">
        <v>0</v>
      </c>
      <c r="D36" s="21"/>
      <c r="E36" s="25">
        <v>0</v>
      </c>
      <c r="F36" s="21"/>
      <c r="G36" s="25">
        <v>0</v>
      </c>
      <c r="H36" s="21"/>
      <c r="I36" s="25">
        <v>0</v>
      </c>
      <c r="J36" s="21"/>
      <c r="K36" s="25">
        <v>2723446</v>
      </c>
      <c r="L36" s="21"/>
      <c r="M36" s="25">
        <v>7162539900</v>
      </c>
      <c r="N36" s="21"/>
      <c r="O36" s="25">
        <v>7120045731</v>
      </c>
      <c r="P36" s="21"/>
      <c r="Q36" s="24">
        <v>42494169</v>
      </c>
      <c r="R36" s="24"/>
    </row>
    <row r="37" spans="1:18" ht="21.75" customHeight="1" x14ac:dyDescent="0.2">
      <c r="A37" s="6" t="s">
        <v>103</v>
      </c>
      <c r="C37" s="25">
        <v>0</v>
      </c>
      <c r="D37" s="21"/>
      <c r="E37" s="25">
        <v>0</v>
      </c>
      <c r="F37" s="21"/>
      <c r="G37" s="25">
        <v>0</v>
      </c>
      <c r="H37" s="21"/>
      <c r="I37" s="25">
        <v>0</v>
      </c>
      <c r="J37" s="21"/>
      <c r="K37" s="25">
        <v>3850000</v>
      </c>
      <c r="L37" s="21"/>
      <c r="M37" s="25">
        <v>106354879640</v>
      </c>
      <c r="N37" s="21"/>
      <c r="O37" s="25">
        <v>112899228750</v>
      </c>
      <c r="P37" s="21"/>
      <c r="Q37" s="24">
        <v>-6544349110</v>
      </c>
      <c r="R37" s="24"/>
    </row>
    <row r="38" spans="1:18" ht="21.75" customHeight="1" x14ac:dyDescent="0.2">
      <c r="A38" s="6" t="s">
        <v>104</v>
      </c>
      <c r="C38" s="25">
        <v>0</v>
      </c>
      <c r="D38" s="21"/>
      <c r="E38" s="25">
        <v>0</v>
      </c>
      <c r="F38" s="21"/>
      <c r="G38" s="25">
        <v>0</v>
      </c>
      <c r="H38" s="21"/>
      <c r="I38" s="25">
        <v>0</v>
      </c>
      <c r="J38" s="21"/>
      <c r="K38" s="25">
        <v>13000000</v>
      </c>
      <c r="L38" s="21"/>
      <c r="M38" s="25">
        <v>171202957374</v>
      </c>
      <c r="N38" s="21"/>
      <c r="O38" s="25">
        <v>213869857500</v>
      </c>
      <c r="P38" s="21"/>
      <c r="Q38" s="24">
        <v>-42666900126</v>
      </c>
      <c r="R38" s="24"/>
    </row>
    <row r="39" spans="1:18" ht="21.75" customHeight="1" x14ac:dyDescent="0.2">
      <c r="A39" s="6" t="s">
        <v>53</v>
      </c>
      <c r="C39" s="25">
        <v>0</v>
      </c>
      <c r="D39" s="21"/>
      <c r="E39" s="25">
        <v>0</v>
      </c>
      <c r="F39" s="21"/>
      <c r="G39" s="25">
        <v>0</v>
      </c>
      <c r="H39" s="21"/>
      <c r="I39" s="25">
        <v>0</v>
      </c>
      <c r="J39" s="21"/>
      <c r="K39" s="25">
        <v>11560569</v>
      </c>
      <c r="L39" s="21"/>
      <c r="M39" s="25">
        <v>31243504101</v>
      </c>
      <c r="N39" s="21"/>
      <c r="O39" s="25">
        <v>30568144747</v>
      </c>
      <c r="P39" s="21"/>
      <c r="Q39" s="24">
        <v>675359354</v>
      </c>
      <c r="R39" s="24"/>
    </row>
    <row r="40" spans="1:18" ht="21.75" customHeight="1" x14ac:dyDescent="0.2">
      <c r="A40" s="6" t="s">
        <v>50</v>
      </c>
      <c r="C40" s="25">
        <v>0</v>
      </c>
      <c r="D40" s="21"/>
      <c r="E40" s="25">
        <v>0</v>
      </c>
      <c r="F40" s="21"/>
      <c r="G40" s="25">
        <v>0</v>
      </c>
      <c r="H40" s="21"/>
      <c r="I40" s="25">
        <v>0</v>
      </c>
      <c r="J40" s="21"/>
      <c r="K40" s="25">
        <v>111045500</v>
      </c>
      <c r="L40" s="21"/>
      <c r="M40" s="25">
        <v>549315822302</v>
      </c>
      <c r="N40" s="21"/>
      <c r="O40" s="25">
        <v>533158483517</v>
      </c>
      <c r="P40" s="21"/>
      <c r="Q40" s="24">
        <v>16157338785</v>
      </c>
      <c r="R40" s="24"/>
    </row>
    <row r="41" spans="1:18" ht="21.75" customHeight="1" x14ac:dyDescent="0.2">
      <c r="A41" s="6" t="s">
        <v>35</v>
      </c>
      <c r="C41" s="25">
        <v>0</v>
      </c>
      <c r="D41" s="21"/>
      <c r="E41" s="25">
        <v>0</v>
      </c>
      <c r="F41" s="21"/>
      <c r="G41" s="25">
        <v>0</v>
      </c>
      <c r="H41" s="21"/>
      <c r="I41" s="25">
        <v>0</v>
      </c>
      <c r="J41" s="21"/>
      <c r="K41" s="25">
        <v>390000</v>
      </c>
      <c r="L41" s="21"/>
      <c r="M41" s="25">
        <v>5893301905</v>
      </c>
      <c r="N41" s="21"/>
      <c r="O41" s="25">
        <v>5749287041</v>
      </c>
      <c r="P41" s="21"/>
      <c r="Q41" s="24">
        <v>144014864</v>
      </c>
      <c r="R41" s="24"/>
    </row>
    <row r="42" spans="1:18" ht="21.75" customHeight="1" x14ac:dyDescent="0.2">
      <c r="A42" s="6" t="s">
        <v>105</v>
      </c>
      <c r="C42" s="25">
        <v>0</v>
      </c>
      <c r="D42" s="21"/>
      <c r="E42" s="25">
        <v>0</v>
      </c>
      <c r="F42" s="21"/>
      <c r="G42" s="25">
        <v>0</v>
      </c>
      <c r="H42" s="21"/>
      <c r="I42" s="25">
        <v>0</v>
      </c>
      <c r="J42" s="21"/>
      <c r="K42" s="25">
        <v>625000</v>
      </c>
      <c r="L42" s="21"/>
      <c r="M42" s="25">
        <v>4640693741</v>
      </c>
      <c r="N42" s="21"/>
      <c r="O42" s="25">
        <v>5808979687</v>
      </c>
      <c r="P42" s="21"/>
      <c r="Q42" s="24">
        <v>-1168285946</v>
      </c>
      <c r="R42" s="24"/>
    </row>
    <row r="43" spans="1:18" ht="21.75" customHeight="1" x14ac:dyDescent="0.2">
      <c r="A43" s="6" t="s">
        <v>55</v>
      </c>
      <c r="C43" s="25">
        <v>0</v>
      </c>
      <c r="D43" s="21"/>
      <c r="E43" s="25">
        <v>0</v>
      </c>
      <c r="F43" s="21"/>
      <c r="G43" s="25">
        <v>0</v>
      </c>
      <c r="H43" s="21"/>
      <c r="I43" s="25">
        <v>0</v>
      </c>
      <c r="J43" s="21"/>
      <c r="K43" s="25">
        <v>6583212</v>
      </c>
      <c r="L43" s="21"/>
      <c r="M43" s="25">
        <v>10107317441</v>
      </c>
      <c r="N43" s="21"/>
      <c r="O43" s="25">
        <v>10247969598</v>
      </c>
      <c r="P43" s="21"/>
      <c r="Q43" s="24">
        <v>-140652157</v>
      </c>
      <c r="R43" s="24"/>
    </row>
    <row r="44" spans="1:18" ht="21.75" customHeight="1" x14ac:dyDescent="0.2">
      <c r="A44" s="6" t="s">
        <v>23</v>
      </c>
      <c r="C44" s="25">
        <v>0</v>
      </c>
      <c r="D44" s="21"/>
      <c r="E44" s="25">
        <v>0</v>
      </c>
      <c r="F44" s="21"/>
      <c r="G44" s="25">
        <v>0</v>
      </c>
      <c r="H44" s="21"/>
      <c r="I44" s="25">
        <v>0</v>
      </c>
      <c r="J44" s="21"/>
      <c r="K44" s="25">
        <v>5516486</v>
      </c>
      <c r="L44" s="21"/>
      <c r="M44" s="25">
        <v>76206879102</v>
      </c>
      <c r="N44" s="21"/>
      <c r="O44" s="25">
        <v>77538993427</v>
      </c>
      <c r="P44" s="21"/>
      <c r="Q44" s="24">
        <v>-1332114325</v>
      </c>
      <c r="R44" s="24"/>
    </row>
    <row r="45" spans="1:18" ht="21.75" customHeight="1" x14ac:dyDescent="0.2">
      <c r="A45" s="6" t="s">
        <v>51</v>
      </c>
      <c r="C45" s="25">
        <v>0</v>
      </c>
      <c r="D45" s="21"/>
      <c r="E45" s="25">
        <v>0</v>
      </c>
      <c r="F45" s="21"/>
      <c r="G45" s="25">
        <v>0</v>
      </c>
      <c r="H45" s="21"/>
      <c r="I45" s="25">
        <v>0</v>
      </c>
      <c r="J45" s="21"/>
      <c r="K45" s="25">
        <v>3500000</v>
      </c>
      <c r="L45" s="21"/>
      <c r="M45" s="25">
        <v>38659254037</v>
      </c>
      <c r="N45" s="21"/>
      <c r="O45" s="25">
        <v>39975720523</v>
      </c>
      <c r="P45" s="21"/>
      <c r="Q45" s="24">
        <v>-1316466486</v>
      </c>
      <c r="R45" s="24"/>
    </row>
    <row r="46" spans="1:18" ht="21.75" customHeight="1" x14ac:dyDescent="0.2">
      <c r="A46" s="6" t="s">
        <v>54</v>
      </c>
      <c r="C46" s="25">
        <v>0</v>
      </c>
      <c r="D46" s="21"/>
      <c r="E46" s="25">
        <v>0</v>
      </c>
      <c r="F46" s="21"/>
      <c r="G46" s="25">
        <v>0</v>
      </c>
      <c r="H46" s="21"/>
      <c r="I46" s="25">
        <v>0</v>
      </c>
      <c r="J46" s="21"/>
      <c r="K46" s="25">
        <v>3271000</v>
      </c>
      <c r="L46" s="21"/>
      <c r="M46" s="25">
        <v>32950535872</v>
      </c>
      <c r="N46" s="21"/>
      <c r="O46" s="25">
        <v>34563844150</v>
      </c>
      <c r="P46" s="21"/>
      <c r="Q46" s="24">
        <v>-1613308278</v>
      </c>
      <c r="R46" s="24"/>
    </row>
    <row r="47" spans="1:18" ht="21.75" customHeight="1" x14ac:dyDescent="0.2">
      <c r="A47" s="6" t="s">
        <v>106</v>
      </c>
      <c r="C47" s="25">
        <v>0</v>
      </c>
      <c r="D47" s="21"/>
      <c r="E47" s="25">
        <v>0</v>
      </c>
      <c r="F47" s="21"/>
      <c r="G47" s="25">
        <v>0</v>
      </c>
      <c r="H47" s="21"/>
      <c r="I47" s="25">
        <v>0</v>
      </c>
      <c r="J47" s="21"/>
      <c r="K47" s="25">
        <v>1250000</v>
      </c>
      <c r="L47" s="21"/>
      <c r="M47" s="25">
        <v>19375314994</v>
      </c>
      <c r="N47" s="21"/>
      <c r="O47" s="25">
        <v>22813447500</v>
      </c>
      <c r="P47" s="21"/>
      <c r="Q47" s="24">
        <v>-3438132506</v>
      </c>
      <c r="R47" s="24"/>
    </row>
    <row r="48" spans="1:18" ht="21.75" customHeight="1" x14ac:dyDescent="0.2">
      <c r="A48" s="6" t="s">
        <v>107</v>
      </c>
      <c r="C48" s="25">
        <v>0</v>
      </c>
      <c r="D48" s="21"/>
      <c r="E48" s="25">
        <v>0</v>
      </c>
      <c r="F48" s="21"/>
      <c r="G48" s="25">
        <v>0</v>
      </c>
      <c r="H48" s="21"/>
      <c r="I48" s="25">
        <v>0</v>
      </c>
      <c r="J48" s="21"/>
      <c r="K48" s="25">
        <v>3738379</v>
      </c>
      <c r="L48" s="21"/>
      <c r="M48" s="25">
        <v>18815732698</v>
      </c>
      <c r="N48" s="21"/>
      <c r="O48" s="25">
        <v>17607050685</v>
      </c>
      <c r="P48" s="21"/>
      <c r="Q48" s="24">
        <v>1208682013</v>
      </c>
      <c r="R48" s="24"/>
    </row>
    <row r="49" spans="1:18" ht="21.75" customHeight="1" x14ac:dyDescent="0.2">
      <c r="A49" s="6" t="s">
        <v>19</v>
      </c>
      <c r="C49" s="25">
        <v>0</v>
      </c>
      <c r="D49" s="21"/>
      <c r="E49" s="25">
        <v>0</v>
      </c>
      <c r="F49" s="21"/>
      <c r="G49" s="25">
        <v>0</v>
      </c>
      <c r="H49" s="21"/>
      <c r="I49" s="25">
        <v>0</v>
      </c>
      <c r="J49" s="21"/>
      <c r="K49" s="25">
        <v>118000000</v>
      </c>
      <c r="L49" s="21"/>
      <c r="M49" s="25">
        <v>336065912570</v>
      </c>
      <c r="N49" s="21"/>
      <c r="O49" s="25">
        <v>340633100357</v>
      </c>
      <c r="P49" s="21"/>
      <c r="Q49" s="24">
        <v>-4567187787</v>
      </c>
      <c r="R49" s="24"/>
    </row>
    <row r="50" spans="1:18" ht="21.75" customHeight="1" x14ac:dyDescent="0.2">
      <c r="A50" s="6" t="s">
        <v>46</v>
      </c>
      <c r="C50" s="25">
        <v>0</v>
      </c>
      <c r="D50" s="21"/>
      <c r="E50" s="25">
        <v>0</v>
      </c>
      <c r="F50" s="21"/>
      <c r="G50" s="25">
        <v>0</v>
      </c>
      <c r="H50" s="21"/>
      <c r="I50" s="25">
        <v>0</v>
      </c>
      <c r="J50" s="21"/>
      <c r="K50" s="25">
        <v>3008399</v>
      </c>
      <c r="L50" s="21"/>
      <c r="M50" s="25">
        <v>87611665212</v>
      </c>
      <c r="N50" s="21"/>
      <c r="O50" s="25">
        <v>92615754594</v>
      </c>
      <c r="P50" s="21"/>
      <c r="Q50" s="24">
        <v>-5004089382</v>
      </c>
      <c r="R50" s="24"/>
    </row>
    <row r="51" spans="1:18" ht="21.75" customHeight="1" x14ac:dyDescent="0.2">
      <c r="A51" s="6" t="s">
        <v>34</v>
      </c>
      <c r="C51" s="25">
        <v>0</v>
      </c>
      <c r="D51" s="21"/>
      <c r="E51" s="25">
        <v>0</v>
      </c>
      <c r="F51" s="21"/>
      <c r="G51" s="25">
        <v>0</v>
      </c>
      <c r="H51" s="21"/>
      <c r="I51" s="25">
        <v>0</v>
      </c>
      <c r="J51" s="21"/>
      <c r="K51" s="25">
        <v>7824001</v>
      </c>
      <c r="L51" s="21"/>
      <c r="M51" s="25">
        <v>26771997680</v>
      </c>
      <c r="N51" s="21"/>
      <c r="O51" s="25">
        <v>26785531805</v>
      </c>
      <c r="P51" s="21"/>
      <c r="Q51" s="24">
        <v>-13534125</v>
      </c>
      <c r="R51" s="24"/>
    </row>
    <row r="52" spans="1:18" ht="21.75" customHeight="1" x14ac:dyDescent="0.2">
      <c r="A52" s="6" t="s">
        <v>108</v>
      </c>
      <c r="C52" s="25">
        <v>0</v>
      </c>
      <c r="D52" s="21"/>
      <c r="E52" s="25">
        <v>0</v>
      </c>
      <c r="F52" s="21"/>
      <c r="G52" s="25">
        <v>0</v>
      </c>
      <c r="H52" s="21"/>
      <c r="I52" s="25">
        <v>0</v>
      </c>
      <c r="J52" s="21"/>
      <c r="K52" s="25">
        <v>20000000</v>
      </c>
      <c r="L52" s="21"/>
      <c r="M52" s="25">
        <v>68876956879</v>
      </c>
      <c r="N52" s="21"/>
      <c r="O52" s="25">
        <v>67754448000</v>
      </c>
      <c r="P52" s="21"/>
      <c r="Q52" s="24">
        <v>1122508879</v>
      </c>
      <c r="R52" s="24"/>
    </row>
    <row r="53" spans="1:18" ht="21.75" customHeight="1" x14ac:dyDescent="0.2">
      <c r="A53" s="6" t="s">
        <v>109</v>
      </c>
      <c r="C53" s="25">
        <v>0</v>
      </c>
      <c r="D53" s="21"/>
      <c r="E53" s="25">
        <v>0</v>
      </c>
      <c r="F53" s="21"/>
      <c r="G53" s="25">
        <v>0</v>
      </c>
      <c r="H53" s="21"/>
      <c r="I53" s="25">
        <v>0</v>
      </c>
      <c r="J53" s="21"/>
      <c r="K53" s="25">
        <v>3288586</v>
      </c>
      <c r="L53" s="21"/>
      <c r="M53" s="25">
        <v>49658721127</v>
      </c>
      <c r="N53" s="21"/>
      <c r="O53" s="25">
        <v>49133354266</v>
      </c>
      <c r="P53" s="21"/>
      <c r="Q53" s="24">
        <v>525366861</v>
      </c>
      <c r="R53" s="24"/>
    </row>
    <row r="54" spans="1:18" ht="21.75" customHeight="1" x14ac:dyDescent="0.2">
      <c r="A54" s="6" t="s">
        <v>110</v>
      </c>
      <c r="C54" s="25">
        <v>0</v>
      </c>
      <c r="D54" s="21"/>
      <c r="E54" s="25">
        <v>0</v>
      </c>
      <c r="F54" s="21"/>
      <c r="G54" s="25">
        <v>0</v>
      </c>
      <c r="H54" s="21"/>
      <c r="I54" s="25">
        <v>0</v>
      </c>
      <c r="J54" s="21"/>
      <c r="K54" s="25">
        <v>3212711</v>
      </c>
      <c r="L54" s="21"/>
      <c r="M54" s="25">
        <v>12473207333</v>
      </c>
      <c r="N54" s="21"/>
      <c r="O54" s="25">
        <v>12525281039</v>
      </c>
      <c r="P54" s="21"/>
      <c r="Q54" s="24">
        <v>-52073706</v>
      </c>
      <c r="R54" s="24"/>
    </row>
    <row r="55" spans="1:18" ht="21.75" customHeight="1" x14ac:dyDescent="0.2">
      <c r="A55" s="6" t="s">
        <v>111</v>
      </c>
      <c r="C55" s="25">
        <v>0</v>
      </c>
      <c r="D55" s="21"/>
      <c r="E55" s="25">
        <v>0</v>
      </c>
      <c r="F55" s="21"/>
      <c r="G55" s="25">
        <v>0</v>
      </c>
      <c r="H55" s="21"/>
      <c r="I55" s="25">
        <v>0</v>
      </c>
      <c r="J55" s="21"/>
      <c r="K55" s="25">
        <v>4174960</v>
      </c>
      <c r="L55" s="21"/>
      <c r="M55" s="25">
        <v>121100406426</v>
      </c>
      <c r="N55" s="21"/>
      <c r="O55" s="25">
        <v>126122116045</v>
      </c>
      <c r="P55" s="21"/>
      <c r="Q55" s="24">
        <v>-5021709619</v>
      </c>
      <c r="R55" s="24"/>
    </row>
    <row r="56" spans="1:18" ht="21.75" customHeight="1" x14ac:dyDescent="0.2">
      <c r="A56" s="6" t="s">
        <v>25</v>
      </c>
      <c r="C56" s="25">
        <v>0</v>
      </c>
      <c r="D56" s="21"/>
      <c r="E56" s="25">
        <v>0</v>
      </c>
      <c r="F56" s="21"/>
      <c r="G56" s="25">
        <v>0</v>
      </c>
      <c r="H56" s="21"/>
      <c r="I56" s="25">
        <v>0</v>
      </c>
      <c r="J56" s="21"/>
      <c r="K56" s="25">
        <v>9000000</v>
      </c>
      <c r="L56" s="21"/>
      <c r="M56" s="25">
        <v>49103833482</v>
      </c>
      <c r="N56" s="21"/>
      <c r="O56" s="25">
        <v>48579223700</v>
      </c>
      <c r="P56" s="21"/>
      <c r="Q56" s="24">
        <v>524609782</v>
      </c>
      <c r="R56" s="24"/>
    </row>
    <row r="57" spans="1:18" ht="21.75" customHeight="1" x14ac:dyDescent="0.2">
      <c r="A57" s="6" t="s">
        <v>112</v>
      </c>
      <c r="C57" s="25">
        <v>0</v>
      </c>
      <c r="D57" s="21"/>
      <c r="E57" s="25">
        <v>0</v>
      </c>
      <c r="F57" s="21"/>
      <c r="G57" s="25">
        <v>0</v>
      </c>
      <c r="H57" s="21"/>
      <c r="I57" s="25">
        <v>0</v>
      </c>
      <c r="J57" s="21"/>
      <c r="K57" s="25">
        <v>3295243</v>
      </c>
      <c r="L57" s="21"/>
      <c r="M57" s="25">
        <v>6990187835</v>
      </c>
      <c r="N57" s="21"/>
      <c r="O57" s="25">
        <v>7000034781</v>
      </c>
      <c r="P57" s="21"/>
      <c r="Q57" s="24">
        <v>-9846946</v>
      </c>
      <c r="R57" s="24"/>
    </row>
    <row r="58" spans="1:18" ht="21.75" customHeight="1" x14ac:dyDescent="0.2">
      <c r="A58" s="6" t="s">
        <v>47</v>
      </c>
      <c r="C58" s="25">
        <v>0</v>
      </c>
      <c r="D58" s="21"/>
      <c r="E58" s="25">
        <v>0</v>
      </c>
      <c r="F58" s="21"/>
      <c r="G58" s="25">
        <v>0</v>
      </c>
      <c r="H58" s="21"/>
      <c r="I58" s="25">
        <v>0</v>
      </c>
      <c r="J58" s="21"/>
      <c r="K58" s="25">
        <v>12332500</v>
      </c>
      <c r="L58" s="21"/>
      <c r="M58" s="25">
        <v>45543822489</v>
      </c>
      <c r="N58" s="21"/>
      <c r="O58" s="25">
        <v>47540873649</v>
      </c>
      <c r="P58" s="21"/>
      <c r="Q58" s="24">
        <v>-1997051160</v>
      </c>
      <c r="R58" s="24"/>
    </row>
    <row r="59" spans="1:18" ht="21.75" customHeight="1" x14ac:dyDescent="0.2">
      <c r="A59" s="6" t="s">
        <v>20</v>
      </c>
      <c r="C59" s="25">
        <v>0</v>
      </c>
      <c r="D59" s="21"/>
      <c r="E59" s="25">
        <v>0</v>
      </c>
      <c r="F59" s="21"/>
      <c r="G59" s="25">
        <v>0</v>
      </c>
      <c r="H59" s="21"/>
      <c r="I59" s="25">
        <v>0</v>
      </c>
      <c r="J59" s="21"/>
      <c r="K59" s="25">
        <v>18300000</v>
      </c>
      <c r="L59" s="21"/>
      <c r="M59" s="25">
        <v>59885151240</v>
      </c>
      <c r="N59" s="21"/>
      <c r="O59" s="25">
        <v>58266141616</v>
      </c>
      <c r="P59" s="21"/>
      <c r="Q59" s="24">
        <v>1619009624</v>
      </c>
      <c r="R59" s="24"/>
    </row>
    <row r="60" spans="1:18" ht="21.75" customHeight="1" x14ac:dyDescent="0.2">
      <c r="A60" s="6" t="s">
        <v>30</v>
      </c>
      <c r="C60" s="25">
        <v>0</v>
      </c>
      <c r="D60" s="21"/>
      <c r="E60" s="25">
        <v>0</v>
      </c>
      <c r="F60" s="21"/>
      <c r="G60" s="25">
        <v>0</v>
      </c>
      <c r="H60" s="21"/>
      <c r="I60" s="25">
        <v>0</v>
      </c>
      <c r="J60" s="21"/>
      <c r="K60" s="25">
        <v>1835578</v>
      </c>
      <c r="L60" s="21"/>
      <c r="M60" s="25">
        <v>20085198405</v>
      </c>
      <c r="N60" s="21"/>
      <c r="O60" s="25">
        <v>19158891286</v>
      </c>
      <c r="P60" s="21"/>
      <c r="Q60" s="24">
        <v>926307119</v>
      </c>
      <c r="R60" s="24"/>
    </row>
    <row r="61" spans="1:18" ht="21.75" customHeight="1" x14ac:dyDescent="0.2">
      <c r="A61" s="6" t="s">
        <v>62</v>
      </c>
      <c r="C61" s="25">
        <v>0</v>
      </c>
      <c r="D61" s="21"/>
      <c r="E61" s="25">
        <v>0</v>
      </c>
      <c r="F61" s="21"/>
      <c r="G61" s="25">
        <v>0</v>
      </c>
      <c r="H61" s="21"/>
      <c r="I61" s="25">
        <v>0</v>
      </c>
      <c r="J61" s="21"/>
      <c r="K61" s="25">
        <v>7688531</v>
      </c>
      <c r="L61" s="21"/>
      <c r="M61" s="25">
        <v>56098385119</v>
      </c>
      <c r="N61" s="21"/>
      <c r="O61" s="25">
        <v>53499489689</v>
      </c>
      <c r="P61" s="21"/>
      <c r="Q61" s="24">
        <v>2598895430</v>
      </c>
      <c r="R61" s="24"/>
    </row>
    <row r="62" spans="1:18" ht="21.75" customHeight="1" x14ac:dyDescent="0.2">
      <c r="A62" s="7" t="s">
        <v>113</v>
      </c>
      <c r="C62" s="27">
        <v>0</v>
      </c>
      <c r="D62" s="21"/>
      <c r="E62" s="27">
        <v>0</v>
      </c>
      <c r="F62" s="21"/>
      <c r="G62" s="27">
        <v>0</v>
      </c>
      <c r="H62" s="21"/>
      <c r="I62" s="27">
        <v>0</v>
      </c>
      <c r="J62" s="21"/>
      <c r="K62" s="27">
        <v>2409443</v>
      </c>
      <c r="L62" s="21"/>
      <c r="M62" s="27">
        <v>23701547177</v>
      </c>
      <c r="N62" s="21"/>
      <c r="O62" s="27">
        <v>24190578822</v>
      </c>
      <c r="P62" s="21"/>
      <c r="Q62" s="26">
        <f>-489031645-905</f>
        <v>-489032550</v>
      </c>
      <c r="R62" s="26"/>
    </row>
    <row r="63" spans="1:18" ht="21.75" customHeight="1" x14ac:dyDescent="0.2">
      <c r="A63" s="9" t="s">
        <v>65</v>
      </c>
      <c r="C63" s="28">
        <v>40924467</v>
      </c>
      <c r="D63" s="21"/>
      <c r="E63" s="28">
        <v>315088414560</v>
      </c>
      <c r="F63" s="21"/>
      <c r="G63" s="28">
        <v>341474060400</v>
      </c>
      <c r="H63" s="21"/>
      <c r="I63" s="28">
        <f>SUM(I8:I62)</f>
        <v>-13339768645</v>
      </c>
      <c r="J63" s="21"/>
      <c r="K63" s="28">
        <v>806303897</v>
      </c>
      <c r="L63" s="21"/>
      <c r="M63" s="28">
        <v>5478003129443</v>
      </c>
      <c r="N63" s="21"/>
      <c r="O63" s="28">
        <v>5637071658662</v>
      </c>
      <c r="P63" s="21"/>
      <c r="Q63" s="44">
        <f t="shared" ref="Q63:R63" si="0">SUM(Q8:R62)</f>
        <v>-159068530124</v>
      </c>
      <c r="R63" s="44"/>
    </row>
    <row r="65" spans="9:17" x14ac:dyDescent="0.2">
      <c r="Q65" s="30"/>
    </row>
    <row r="66" spans="9:17" x14ac:dyDescent="0.2">
      <c r="I66" s="30"/>
      <c r="Q66" s="30"/>
    </row>
    <row r="67" spans="9:17" x14ac:dyDescent="0.2">
      <c r="I67" s="30"/>
      <c r="Q67" s="30"/>
    </row>
    <row r="68" spans="9:17" x14ac:dyDescent="0.2">
      <c r="I68" s="30"/>
      <c r="Q68" s="30"/>
    </row>
    <row r="69" spans="9:17" x14ac:dyDescent="0.2">
      <c r="I69" s="30"/>
    </row>
    <row r="71" spans="9:17" x14ac:dyDescent="0.2">
      <c r="Q71" s="30"/>
    </row>
    <row r="73" spans="9:17" x14ac:dyDescent="0.2">
      <c r="I73" s="30"/>
    </row>
  </sheetData>
  <mergeCells count="64">
    <mergeCell ref="Q63:R63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2024-08-26T07:10:29Z</dcterms:created>
  <dcterms:modified xsi:type="dcterms:W3CDTF">2024-08-26T08:47:29Z</dcterms:modified>
</cp:coreProperties>
</file>