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3\"/>
    </mc:Choice>
  </mc:AlternateContent>
  <xr:revisionPtr revIDLastSave="0" documentId="13_ncr:1_{FDA5C410-8C56-407F-BE29-931F999D6B45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سهام'!$A$1:$X$71</definedName>
    <definedName name="_xlnm.Print_Area" localSheetId="6">'درآمد سود سهام'!$A$1:$T$43</definedName>
    <definedName name="_xlnm.Print_Area" localSheetId="9">'درآمد ناشی از تغییر قیمت اوراق'!$A$1:$S$53</definedName>
    <definedName name="_xlnm.Print_Area" localSheetId="8">'درآمد ناشی از فروش'!$A$1:$S$63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سهام!$A$1:$AC$55</definedName>
  </definedNames>
  <calcPr calcId="191029"/>
</workbook>
</file>

<file path=xl/calcChain.xml><?xml version="1.0" encoding="utf-8"?>
<calcChain xmlns="http://schemas.openxmlformats.org/spreadsheetml/2006/main">
  <c r="L17" i="7" l="1"/>
  <c r="L10" i="7"/>
  <c r="L11" i="7"/>
  <c r="L12" i="7"/>
  <c r="L13" i="7"/>
  <c r="L14" i="7"/>
  <c r="L15" i="7"/>
  <c r="L16" i="7"/>
  <c r="L9" i="7"/>
  <c r="W71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9" i="9"/>
  <c r="L71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71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9" i="9"/>
  <c r="J71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9" i="9"/>
  <c r="H71" i="9"/>
  <c r="H9" i="9"/>
  <c r="S71" i="9"/>
  <c r="S63" i="9"/>
  <c r="P68" i="9"/>
  <c r="P71" i="9"/>
  <c r="N71" i="9"/>
  <c r="N64" i="9"/>
  <c r="J13" i="13"/>
  <c r="J9" i="13"/>
  <c r="J10" i="13"/>
  <c r="J11" i="13"/>
  <c r="J12" i="13"/>
  <c r="J8" i="13"/>
  <c r="F13" i="13"/>
  <c r="F9" i="13"/>
  <c r="F10" i="13"/>
  <c r="F11" i="13"/>
  <c r="F12" i="13"/>
  <c r="F8" i="13"/>
  <c r="S43" i="15"/>
  <c r="S40" i="15"/>
  <c r="O43" i="15"/>
  <c r="O40" i="15"/>
  <c r="M13" i="18"/>
  <c r="M9" i="18"/>
  <c r="M10" i="18"/>
  <c r="M11" i="18"/>
  <c r="M12" i="18"/>
  <c r="M8" i="18"/>
  <c r="K13" i="18"/>
  <c r="K10" i="18"/>
  <c r="I63" i="19"/>
  <c r="I8" i="19"/>
  <c r="Q63" i="19"/>
  <c r="Q59" i="19"/>
  <c r="Q53" i="21"/>
  <c r="Q51" i="21"/>
  <c r="AB55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9" i="2"/>
  <c r="Z55" i="2"/>
  <c r="Z52" i="2"/>
  <c r="H55" i="2"/>
  <c r="H51" i="2"/>
  <c r="J55" i="2"/>
  <c r="J52" i="2"/>
</calcChain>
</file>

<file path=xl/sharedStrings.xml><?xml version="1.0" encoding="utf-8"?>
<sst xmlns="http://schemas.openxmlformats.org/spreadsheetml/2006/main" count="470" uniqueCount="169">
  <si>
    <t>صندوق سرمایه‌گذاری تجارت شاخصی کاردان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</si>
  <si>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</si>
  <si>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</si>
  <si>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</si>
  <si>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</si>
  <si>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</si>
  <si>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</si>
  <si>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</si>
  <si>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</si>
  <si>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</si>
  <si>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</si>
  <si>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</si>
  <si>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</si>
  <si>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</si>
  <si>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</si>
  <si>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</si>
  <si>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</si>
  <si>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</si>
  <si>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</si>
  <si>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</si>
  <si>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بهمن  دیزل</t>
  </si>
  <si>
    <t>بیمه اتکایی ایران معین</t>
  </si>
  <si>
    <t>بیمه البرز</t>
  </si>
  <si>
    <t>بین المللی توسعه ص. معادن غدیر</t>
  </si>
  <si>
    <t>بین‌المللی‌توسعه‌ساختمان</t>
  </si>
  <si>
    <t>پالایش نفت اصفهان</t>
  </si>
  <si>
    <t>پالایش نفت تبریز</t>
  </si>
  <si>
    <t>پتروشیمی پردیس</t>
  </si>
  <si>
    <t>پتروشیمی نوری</t>
  </si>
  <si>
    <t>پدیده شیمی قرن</t>
  </si>
  <si>
    <t>پویا زرکان آق دره</t>
  </si>
  <si>
    <t>تامین سرمایه کاردان</t>
  </si>
  <si>
    <t>تایدواترخاورمیانه</t>
  </si>
  <si>
    <t>توسعه‌ صنایع‌ بهشهر(هلدینگ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</si>
  <si>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</si>
  <si>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</si>
  <si>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</si>
  <si>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</si>
  <si>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</si>
  <si>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</si>
  <si>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</si>
  <si>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</si>
  <si>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</si>
  <si>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</si>
  <si>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</si>
  <si>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سیمرغ</t>
  </si>
  <si>
    <t>صنایع شیمیایی کیمیاگران امروز</t>
  </si>
  <si>
    <t>صنایع مس افق کرمان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</si>
  <si>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</si>
  <si>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</si>
  <si>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</si>
  <si>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</si>
  <si>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گروه مپنا (سهامی عام)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</si>
  <si>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</si>
  <si>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</si>
  <si>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</si>
  <si>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</si>
  <si>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</si>
  <si>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</si>
  <si>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</si>
  <si>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</si>
  <si>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</si>
  <si>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کنتورسازی‌ایران‌</t>
  </si>
  <si>
    <t>ح.پست بانک ایران</t>
  </si>
  <si>
    <t>ح . صنایع مس افق کرمان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</si>
  <si>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</si>
  <si>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</si>
  <si>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</si>
  <si>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</si>
  <si>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</si>
  <si>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</si>
  <si>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</si>
  <si>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</si>
  <si>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 55917450</t>
  </si>
  <si>
    <t>سپرده کوتاه مدت بانک سامان ملاصدرا 829-828-11666666-1</t>
  </si>
  <si>
    <t>سپرده کوتاه مدت بانک اقتصاد نوین ظفر 120-850-5324660-1</t>
  </si>
  <si>
    <t>سپرده کوتاه مدت بانک خاورمیانه مهستان 1005-10-810-707071031</t>
  </si>
  <si>
    <t>حساب جاری بانک خاورمیانه مهستان 1005-11-040-707071265</t>
  </si>
  <si>
    <t>سپرده کوتاه مدت موسسه اعتباری ملل شیراز جنوبی 051510277000000028</t>
  </si>
  <si>
    <t>حساب جاری بانک تجارت مطهری-مهرداد 1440063</t>
  </si>
  <si>
    <t>سپرده کوتاه مدت بانک تجارت مطهری-مهرداد 279928857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</si>
  <si>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</si>
  <si>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</si>
  <si>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</si>
  <si>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</si>
  <si>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</si>
  <si>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</si>
  <si>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</si>
  <si>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</si>
  <si>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</si>
  <si>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</si>
  <si>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</si>
  <si>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</si>
  <si>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</si>
  <si>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</si>
  <si>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</si>
  <si>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</si>
  <si>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</si>
  <si>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</si>
  <si>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</si>
  <si>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</si>
  <si>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</si>
  <si>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</si>
  <si>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</si>
  <si>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</si>
  <si>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</si>
  <si>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سرمایه‌گذاری‌توکافولاد(هلدینگ</t>
  </si>
  <si>
    <t>داروسازی‌ سینا</t>
  </si>
  <si>
    <t>شرکت ارتباطات سیار ایران</t>
  </si>
  <si>
    <t>سیمان‌ صوفیان‌</t>
  </si>
  <si>
    <t>تولیدات پتروشیمی قائد بصیر</t>
  </si>
  <si>
    <t>ایران خودرو دیزل</t>
  </si>
  <si>
    <t>پمپ‌ سازی‌ ایران‌</t>
  </si>
  <si>
    <t>کارخانجات‌داروپخش‌</t>
  </si>
  <si>
    <t>صنعتی زر ماکارون</t>
  </si>
  <si>
    <t>کویر تایر</t>
  </si>
  <si>
    <t>پتروشیمی شازند</t>
  </si>
  <si>
    <t>بیمه کوثر</t>
  </si>
  <si>
    <t>توسعه حمل و نقل ریلی پارسیان</t>
  </si>
  <si>
    <t>پرتو بار فرابر خلیج فارس</t>
  </si>
  <si>
    <t>پتروشیمی تندگویان</t>
  </si>
  <si>
    <t>تولیدی و صنعتی گوهرفام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</si>
  <si>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</si>
  <si>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</si>
  <si>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</si>
  <si>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</si>
  <si>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</si>
  <si>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</si>
  <si>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</si>
  <si>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</si>
  <si>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</si>
  <si>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</si>
  <si>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</si>
  <si>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</si>
  <si>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</si>
  <si>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</si>
  <si>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</si>
  <si>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</si>
  <si>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</si>
  <si>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</si>
  <si>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</si>
  <si>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1403/04/13</t>
  </si>
  <si>
    <t>1403/05/16</t>
  </si>
  <si>
    <t>1403/04/30</t>
  </si>
  <si>
    <t>1403/05/27</t>
  </si>
  <si>
    <t>1403/04/31</t>
  </si>
  <si>
    <t>1403/04/28</t>
  </si>
  <si>
    <t>1403/03/13</t>
  </si>
  <si>
    <t>1403/04/21</t>
  </si>
  <si>
    <t>1403/06/18</t>
  </si>
  <si>
    <t>1403/03/21</t>
  </si>
  <si>
    <t>1403/03/09</t>
  </si>
  <si>
    <t>1403/03/30</t>
  </si>
  <si>
    <t>1403/05/30</t>
  </si>
  <si>
    <t>1403/04/10</t>
  </si>
  <si>
    <t>1403/06/11</t>
  </si>
  <si>
    <t>1403/05/11</t>
  </si>
  <si>
    <t>1403/04/24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</si>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</sst>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vertical="center"/>
    </xf>
    <xf numFmtId="3" fontId="0" fillId="0" borderId="0" xfId="0" applyNumberFormat="1" applyAlignment="1">
      <alignment horizontal="left"/>
    </xf>
    <xf numFmtId="4" fontId="4" fillId="0" borderId="6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9"/>
  <sheetViews>
    <sheetView rightToLeft="1" workbookViewId="0">
      <selection activeCell="N11" sqref="N1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5703125" bestFit="1" customWidth="1"/>
    <col min="9" max="9" width="1.28515625" customWidth="1"/>
    <col min="10" max="10" width="17.42578125" bestFit="1" customWidth="1"/>
    <col min="11" max="11" width="1.28515625" customWidth="1"/>
    <col min="12" max="12" width="11" bestFit="1" customWidth="1"/>
    <col min="13" max="13" width="1.28515625" customWidth="1"/>
    <col min="14" max="14" width="14.85546875" bestFit="1" customWidth="1"/>
    <col min="15" max="15" width="1.28515625" customWidth="1"/>
    <col min="16" max="16" width="11.7109375" bestFit="1" customWidth="1"/>
    <col min="17" max="17" width="1.28515625" customWidth="1"/>
    <col min="18" max="18" width="1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3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30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30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30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30" ht="14.45" customHeight="1" x14ac:dyDescent="0.2">
      <c r="F7" s="3"/>
      <c r="G7" s="3"/>
      <c r="H7" s="3"/>
      <c r="I7" s="3"/>
      <c r="J7" s="3"/>
      <c r="L7" s="14" t="s">
        <v>10</v>
      </c>
      <c r="M7" s="14"/>
      <c r="N7" s="14"/>
      <c r="O7" s="3"/>
      <c r="P7" s="14" t="s">
        <v>11</v>
      </c>
      <c r="Q7" s="14"/>
      <c r="R7" s="14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15" t="s">
        <v>19</v>
      </c>
      <c r="B9" s="15"/>
      <c r="C9" s="15"/>
      <c r="E9" s="25">
        <v>80000000</v>
      </c>
      <c r="F9" s="25"/>
      <c r="G9" s="26"/>
      <c r="H9" s="27">
        <v>187164833676</v>
      </c>
      <c r="I9" s="26"/>
      <c r="J9" s="27">
        <v>223223868000</v>
      </c>
      <c r="K9" s="26"/>
      <c r="L9" s="27">
        <v>0</v>
      </c>
      <c r="M9" s="26"/>
      <c r="N9" s="27">
        <v>0</v>
      </c>
      <c r="O9" s="26"/>
      <c r="P9" s="27">
        <v>0</v>
      </c>
      <c r="Q9" s="26"/>
      <c r="R9" s="27">
        <v>0</v>
      </c>
      <c r="S9" s="26"/>
      <c r="T9" s="27">
        <v>80000000</v>
      </c>
      <c r="U9" s="26"/>
      <c r="V9" s="27">
        <v>3481</v>
      </c>
      <c r="W9" s="26"/>
      <c r="X9" s="27">
        <v>187164833676</v>
      </c>
      <c r="Y9" s="26"/>
      <c r="Z9" s="27">
        <v>276823044000</v>
      </c>
      <c r="AA9" s="26"/>
      <c r="AB9" s="28">
        <f>Z9/4599672290216*100</f>
        <v>6.0183210136259602</v>
      </c>
      <c r="AC9" s="26"/>
      <c r="AD9" s="26"/>
    </row>
    <row r="10" spans="1:30" ht="21.75" customHeight="1" x14ac:dyDescent="0.2">
      <c r="A10" s="16" t="s">
        <v>20</v>
      </c>
      <c r="B10" s="16"/>
      <c r="C10" s="16"/>
      <c r="E10" s="29">
        <v>11400000</v>
      </c>
      <c r="F10" s="29"/>
      <c r="G10" s="26"/>
      <c r="H10" s="30">
        <v>59831051098</v>
      </c>
      <c r="I10" s="26"/>
      <c r="J10" s="30">
        <v>27197208000</v>
      </c>
      <c r="K10" s="26"/>
      <c r="L10" s="30">
        <v>0</v>
      </c>
      <c r="M10" s="26"/>
      <c r="N10" s="30">
        <v>0</v>
      </c>
      <c r="O10" s="26"/>
      <c r="P10" s="30">
        <v>0</v>
      </c>
      <c r="Q10" s="26"/>
      <c r="R10" s="30">
        <v>0</v>
      </c>
      <c r="S10" s="26"/>
      <c r="T10" s="30">
        <v>11400000</v>
      </c>
      <c r="U10" s="26"/>
      <c r="V10" s="30">
        <v>2827</v>
      </c>
      <c r="W10" s="26"/>
      <c r="X10" s="30">
        <v>59831051098</v>
      </c>
      <c r="Y10" s="26"/>
      <c r="Z10" s="30">
        <v>32036044590</v>
      </c>
      <c r="AA10" s="26"/>
      <c r="AB10" s="41">
        <f t="shared" ref="AB10:AB55" si="0">Z10/4599672290216*100</f>
        <v>0.6964853704500672</v>
      </c>
      <c r="AC10" s="26"/>
      <c r="AD10" s="26"/>
    </row>
    <row r="11" spans="1:30" ht="21.75" customHeight="1" x14ac:dyDescent="0.2">
      <c r="A11" s="16" t="s">
        <v>21</v>
      </c>
      <c r="B11" s="16"/>
      <c r="C11" s="16"/>
      <c r="E11" s="29">
        <v>1562500</v>
      </c>
      <c r="F11" s="29"/>
      <c r="G11" s="26"/>
      <c r="H11" s="30">
        <v>3543839891</v>
      </c>
      <c r="I11" s="26"/>
      <c r="J11" s="30">
        <v>3847284140.625</v>
      </c>
      <c r="K11" s="26"/>
      <c r="L11" s="30">
        <v>0</v>
      </c>
      <c r="M11" s="26"/>
      <c r="N11" s="30">
        <v>0</v>
      </c>
      <c r="O11" s="26"/>
      <c r="P11" s="30">
        <v>0</v>
      </c>
      <c r="Q11" s="26"/>
      <c r="R11" s="30">
        <v>0</v>
      </c>
      <c r="S11" s="26"/>
      <c r="T11" s="30">
        <v>1562500</v>
      </c>
      <c r="U11" s="26"/>
      <c r="V11" s="30">
        <v>2585</v>
      </c>
      <c r="W11" s="26"/>
      <c r="X11" s="30">
        <v>3543839891</v>
      </c>
      <c r="Y11" s="26"/>
      <c r="Z11" s="30">
        <v>4015030078.125</v>
      </c>
      <c r="AA11" s="26"/>
      <c r="AB11" s="41">
        <f t="shared" si="0"/>
        <v>8.7289481180331099E-2</v>
      </c>
      <c r="AC11" s="26"/>
      <c r="AD11" s="26"/>
    </row>
    <row r="12" spans="1:30" ht="21.75" customHeight="1" x14ac:dyDescent="0.2">
      <c r="A12" s="16" t="s">
        <v>22</v>
      </c>
      <c r="B12" s="16"/>
      <c r="C12" s="16"/>
      <c r="E12" s="29">
        <v>31084511</v>
      </c>
      <c r="F12" s="29"/>
      <c r="G12" s="26"/>
      <c r="H12" s="30">
        <v>52394102595</v>
      </c>
      <c r="I12" s="26"/>
      <c r="J12" s="30">
        <v>68597019114.200996</v>
      </c>
      <c r="K12" s="26"/>
      <c r="L12" s="30">
        <v>16218006</v>
      </c>
      <c r="M12" s="26"/>
      <c r="N12" s="30">
        <v>0</v>
      </c>
      <c r="O12" s="26"/>
      <c r="P12" s="30">
        <v>0</v>
      </c>
      <c r="Q12" s="26"/>
      <c r="R12" s="30">
        <v>0</v>
      </c>
      <c r="S12" s="26"/>
      <c r="T12" s="30">
        <v>47302517</v>
      </c>
      <c r="U12" s="26"/>
      <c r="V12" s="30">
        <v>1650</v>
      </c>
      <c r="W12" s="26"/>
      <c r="X12" s="30">
        <v>52394102595</v>
      </c>
      <c r="Y12" s="26"/>
      <c r="Z12" s="30">
        <v>77584760589.352493</v>
      </c>
      <c r="AA12" s="26"/>
      <c r="AB12" s="41">
        <f t="shared" si="0"/>
        <v>1.6867453960662298</v>
      </c>
      <c r="AC12" s="26"/>
      <c r="AD12" s="26"/>
    </row>
    <row r="13" spans="1:30" ht="21.75" customHeight="1" x14ac:dyDescent="0.2">
      <c r="A13" s="16" t="s">
        <v>23</v>
      </c>
      <c r="B13" s="16"/>
      <c r="C13" s="16"/>
      <c r="E13" s="29">
        <v>23458882</v>
      </c>
      <c r="F13" s="29"/>
      <c r="G13" s="26"/>
      <c r="H13" s="30">
        <v>118264076376</v>
      </c>
      <c r="I13" s="26"/>
      <c r="J13" s="30">
        <v>126857000987.424</v>
      </c>
      <c r="K13" s="26"/>
      <c r="L13" s="30">
        <v>0</v>
      </c>
      <c r="M13" s="26"/>
      <c r="N13" s="30">
        <v>0</v>
      </c>
      <c r="O13" s="26"/>
      <c r="P13" s="30">
        <v>0</v>
      </c>
      <c r="Q13" s="26"/>
      <c r="R13" s="30">
        <v>0</v>
      </c>
      <c r="S13" s="26"/>
      <c r="T13" s="30">
        <v>23458882</v>
      </c>
      <c r="U13" s="26"/>
      <c r="V13" s="30">
        <v>5250</v>
      </c>
      <c r="W13" s="26"/>
      <c r="X13" s="30">
        <v>118264076376</v>
      </c>
      <c r="Y13" s="26"/>
      <c r="Z13" s="30">
        <v>122426333673.52499</v>
      </c>
      <c r="AA13" s="26"/>
      <c r="AB13" s="41">
        <f t="shared" si="0"/>
        <v>2.6616316543667478</v>
      </c>
      <c r="AC13" s="26"/>
      <c r="AD13" s="26"/>
    </row>
    <row r="14" spans="1:30" ht="21.75" customHeight="1" x14ac:dyDescent="0.2">
      <c r="A14" s="16" t="s">
        <v>24</v>
      </c>
      <c r="B14" s="16"/>
      <c r="C14" s="16"/>
      <c r="E14" s="29">
        <v>10000000</v>
      </c>
      <c r="F14" s="29"/>
      <c r="G14" s="26"/>
      <c r="H14" s="30">
        <v>47772590473</v>
      </c>
      <c r="I14" s="26"/>
      <c r="J14" s="30">
        <v>37873305000</v>
      </c>
      <c r="K14" s="26"/>
      <c r="L14" s="30">
        <v>0</v>
      </c>
      <c r="M14" s="26"/>
      <c r="N14" s="30">
        <v>0</v>
      </c>
      <c r="O14" s="26"/>
      <c r="P14" s="30">
        <v>0</v>
      </c>
      <c r="Q14" s="26"/>
      <c r="R14" s="30">
        <v>0</v>
      </c>
      <c r="S14" s="26"/>
      <c r="T14" s="30">
        <v>10000000</v>
      </c>
      <c r="U14" s="26"/>
      <c r="V14" s="30">
        <v>4264</v>
      </c>
      <c r="W14" s="26"/>
      <c r="X14" s="30">
        <v>47772590473</v>
      </c>
      <c r="Y14" s="26"/>
      <c r="Z14" s="30">
        <v>42386292000</v>
      </c>
      <c r="AA14" s="26"/>
      <c r="AB14" s="41">
        <f t="shared" si="0"/>
        <v>0.92150677973646555</v>
      </c>
      <c r="AC14" s="26"/>
      <c r="AD14" s="26"/>
    </row>
    <row r="15" spans="1:30" ht="21.75" customHeight="1" x14ac:dyDescent="0.2">
      <c r="A15" s="16" t="s">
        <v>25</v>
      </c>
      <c r="B15" s="16"/>
      <c r="C15" s="16"/>
      <c r="E15" s="29">
        <v>10000000</v>
      </c>
      <c r="F15" s="29"/>
      <c r="G15" s="26"/>
      <c r="H15" s="30">
        <v>56861610804</v>
      </c>
      <c r="I15" s="26"/>
      <c r="J15" s="30">
        <v>40199382000</v>
      </c>
      <c r="K15" s="26"/>
      <c r="L15" s="30">
        <v>0</v>
      </c>
      <c r="M15" s="26"/>
      <c r="N15" s="30">
        <v>0</v>
      </c>
      <c r="O15" s="26"/>
      <c r="P15" s="30">
        <v>0</v>
      </c>
      <c r="Q15" s="26"/>
      <c r="R15" s="30">
        <v>0</v>
      </c>
      <c r="S15" s="26"/>
      <c r="T15" s="30">
        <v>10000000</v>
      </c>
      <c r="U15" s="26"/>
      <c r="V15" s="30">
        <v>4065</v>
      </c>
      <c r="W15" s="26"/>
      <c r="X15" s="30">
        <v>56861610804</v>
      </c>
      <c r="Y15" s="26"/>
      <c r="Z15" s="30">
        <v>40408132500</v>
      </c>
      <c r="AA15" s="26"/>
      <c r="AB15" s="41">
        <f t="shared" si="0"/>
        <v>0.87850024850580044</v>
      </c>
      <c r="AC15" s="26"/>
      <c r="AD15" s="26"/>
    </row>
    <row r="16" spans="1:30" ht="21.75" customHeight="1" x14ac:dyDescent="0.2">
      <c r="A16" s="16" t="s">
        <v>26</v>
      </c>
      <c r="B16" s="16"/>
      <c r="C16" s="16"/>
      <c r="E16" s="29">
        <v>22739372</v>
      </c>
      <c r="F16" s="29"/>
      <c r="G16" s="26"/>
      <c r="H16" s="30">
        <v>277130831203</v>
      </c>
      <c r="I16" s="26"/>
      <c r="J16" s="30">
        <v>242993781918.45001</v>
      </c>
      <c r="K16" s="26"/>
      <c r="L16" s="30">
        <v>0</v>
      </c>
      <c r="M16" s="26"/>
      <c r="N16" s="30">
        <v>0</v>
      </c>
      <c r="O16" s="26"/>
      <c r="P16" s="30">
        <v>0</v>
      </c>
      <c r="Q16" s="26"/>
      <c r="R16" s="30">
        <v>0</v>
      </c>
      <c r="S16" s="26"/>
      <c r="T16" s="30">
        <v>22739372</v>
      </c>
      <c r="U16" s="26"/>
      <c r="V16" s="30">
        <v>11400</v>
      </c>
      <c r="W16" s="26"/>
      <c r="X16" s="30">
        <v>277130831203</v>
      </c>
      <c r="Y16" s="26"/>
      <c r="Z16" s="30">
        <v>257686429197.23999</v>
      </c>
      <c r="AA16" s="26"/>
      <c r="AB16" s="41">
        <f t="shared" si="0"/>
        <v>5.6022780089217852</v>
      </c>
      <c r="AC16" s="26"/>
      <c r="AD16" s="26"/>
    </row>
    <row r="17" spans="1:30" ht="21.75" customHeight="1" x14ac:dyDescent="0.2">
      <c r="A17" s="16" t="s">
        <v>27</v>
      </c>
      <c r="B17" s="16"/>
      <c r="C17" s="16"/>
      <c r="E17" s="29">
        <v>1100000</v>
      </c>
      <c r="F17" s="29"/>
      <c r="G17" s="26"/>
      <c r="H17" s="30">
        <v>158425763643</v>
      </c>
      <c r="I17" s="26"/>
      <c r="J17" s="30">
        <v>212130270000</v>
      </c>
      <c r="K17" s="26"/>
      <c r="L17" s="30">
        <v>0</v>
      </c>
      <c r="M17" s="26"/>
      <c r="N17" s="30">
        <v>0</v>
      </c>
      <c r="O17" s="26"/>
      <c r="P17" s="30">
        <v>0</v>
      </c>
      <c r="Q17" s="26"/>
      <c r="R17" s="30">
        <v>0</v>
      </c>
      <c r="S17" s="26"/>
      <c r="T17" s="30">
        <v>1100000</v>
      </c>
      <c r="U17" s="26"/>
      <c r="V17" s="30">
        <v>194680</v>
      </c>
      <c r="W17" s="26"/>
      <c r="X17" s="30">
        <v>158425763643</v>
      </c>
      <c r="Y17" s="26"/>
      <c r="Z17" s="30">
        <v>212873819400</v>
      </c>
      <c r="AA17" s="26"/>
      <c r="AB17" s="41">
        <f t="shared" si="0"/>
        <v>4.6280214321530169</v>
      </c>
      <c r="AC17" s="26"/>
      <c r="AD17" s="26"/>
    </row>
    <row r="18" spans="1:30" ht="21.75" customHeight="1" x14ac:dyDescent="0.2">
      <c r="A18" s="16" t="s">
        <v>28</v>
      </c>
      <c r="B18" s="16"/>
      <c r="C18" s="16"/>
      <c r="E18" s="29">
        <v>1110000</v>
      </c>
      <c r="F18" s="29"/>
      <c r="G18" s="26"/>
      <c r="H18" s="30">
        <v>165754995923</v>
      </c>
      <c r="I18" s="26"/>
      <c r="J18" s="30">
        <v>197596066140</v>
      </c>
      <c r="K18" s="26"/>
      <c r="L18" s="30">
        <v>0</v>
      </c>
      <c r="M18" s="26"/>
      <c r="N18" s="30">
        <v>0</v>
      </c>
      <c r="O18" s="26"/>
      <c r="P18" s="30">
        <v>0</v>
      </c>
      <c r="Q18" s="26"/>
      <c r="R18" s="30">
        <v>0</v>
      </c>
      <c r="S18" s="26"/>
      <c r="T18" s="30">
        <v>1110000</v>
      </c>
      <c r="U18" s="26"/>
      <c r="V18" s="30">
        <v>188250</v>
      </c>
      <c r="W18" s="26"/>
      <c r="X18" s="30">
        <v>165754995923</v>
      </c>
      <c r="Y18" s="26"/>
      <c r="Z18" s="30">
        <v>207714202875</v>
      </c>
      <c r="AA18" s="26"/>
      <c r="AB18" s="41">
        <f t="shared" si="0"/>
        <v>4.5158478641365507</v>
      </c>
      <c r="AC18" s="26"/>
      <c r="AD18" s="26"/>
    </row>
    <row r="19" spans="1:30" ht="21.75" customHeight="1" x14ac:dyDescent="0.2">
      <c r="A19" s="16" t="s">
        <v>29</v>
      </c>
      <c r="B19" s="16"/>
      <c r="C19" s="16"/>
      <c r="E19" s="29">
        <v>3114422</v>
      </c>
      <c r="F19" s="29"/>
      <c r="G19" s="26"/>
      <c r="H19" s="30">
        <v>31796584264</v>
      </c>
      <c r="I19" s="26"/>
      <c r="J19" s="30">
        <v>36345762560.033997</v>
      </c>
      <c r="K19" s="26"/>
      <c r="L19" s="30">
        <v>0</v>
      </c>
      <c r="M19" s="26"/>
      <c r="N19" s="30">
        <v>0</v>
      </c>
      <c r="O19" s="26"/>
      <c r="P19" s="30">
        <v>0</v>
      </c>
      <c r="Q19" s="26"/>
      <c r="R19" s="30">
        <v>0</v>
      </c>
      <c r="S19" s="26"/>
      <c r="T19" s="30">
        <v>3114422</v>
      </c>
      <c r="U19" s="26"/>
      <c r="V19" s="30">
        <v>12660</v>
      </c>
      <c r="W19" s="26"/>
      <c r="X19" s="30">
        <v>31796584264</v>
      </c>
      <c r="Y19" s="26"/>
      <c r="Z19" s="30">
        <v>39193982454.005997</v>
      </c>
      <c r="AA19" s="26"/>
      <c r="AB19" s="41">
        <f t="shared" si="0"/>
        <v>0.85210380177248357</v>
      </c>
      <c r="AC19" s="26"/>
      <c r="AD19" s="26"/>
    </row>
    <row r="20" spans="1:30" ht="21.75" customHeight="1" x14ac:dyDescent="0.2">
      <c r="A20" s="16" t="s">
        <v>30</v>
      </c>
      <c r="B20" s="16"/>
      <c r="C20" s="16"/>
      <c r="E20" s="29">
        <v>1222474</v>
      </c>
      <c r="F20" s="29"/>
      <c r="G20" s="26"/>
      <c r="H20" s="30">
        <v>54911173503</v>
      </c>
      <c r="I20" s="26"/>
      <c r="J20" s="30">
        <v>66228415243.650002</v>
      </c>
      <c r="K20" s="26"/>
      <c r="L20" s="30">
        <v>977979</v>
      </c>
      <c r="M20" s="26"/>
      <c r="N20" s="30">
        <v>0</v>
      </c>
      <c r="O20" s="26"/>
      <c r="P20" s="30">
        <v>0</v>
      </c>
      <c r="Q20" s="26"/>
      <c r="R20" s="30">
        <v>0</v>
      </c>
      <c r="S20" s="26"/>
      <c r="T20" s="30">
        <v>2200453</v>
      </c>
      <c r="U20" s="26"/>
      <c r="V20" s="30">
        <v>31833</v>
      </c>
      <c r="W20" s="26"/>
      <c r="X20" s="30">
        <v>54911173503</v>
      </c>
      <c r="Y20" s="26"/>
      <c r="Z20" s="30">
        <v>69630240577.923401</v>
      </c>
      <c r="AA20" s="26"/>
      <c r="AB20" s="41">
        <f t="shared" si="0"/>
        <v>1.5138087277659855</v>
      </c>
      <c r="AC20" s="26"/>
      <c r="AD20" s="26"/>
    </row>
    <row r="21" spans="1:30" ht="21.75" customHeight="1" x14ac:dyDescent="0.2">
      <c r="A21" s="16" t="s">
        <v>31</v>
      </c>
      <c r="B21" s="16"/>
      <c r="C21" s="16"/>
      <c r="E21" s="29">
        <v>11745269</v>
      </c>
      <c r="F21" s="29"/>
      <c r="G21" s="26"/>
      <c r="H21" s="30">
        <v>31498115215</v>
      </c>
      <c r="I21" s="26"/>
      <c r="J21" s="30">
        <v>26503123154.251499</v>
      </c>
      <c r="K21" s="26"/>
      <c r="L21" s="30">
        <v>0</v>
      </c>
      <c r="M21" s="26"/>
      <c r="N21" s="30">
        <v>0</v>
      </c>
      <c r="O21" s="26"/>
      <c r="P21" s="30">
        <v>-11745269</v>
      </c>
      <c r="Q21" s="26"/>
      <c r="R21" s="30">
        <v>27448726753</v>
      </c>
      <c r="S21" s="26"/>
      <c r="T21" s="30">
        <v>0</v>
      </c>
      <c r="U21" s="26"/>
      <c r="V21" s="30">
        <v>0</v>
      </c>
      <c r="W21" s="26"/>
      <c r="X21" s="30">
        <v>0</v>
      </c>
      <c r="Y21" s="26"/>
      <c r="Z21" s="30">
        <v>0</v>
      </c>
      <c r="AA21" s="26"/>
      <c r="AB21" s="41">
        <f t="shared" si="0"/>
        <v>0</v>
      </c>
      <c r="AC21" s="26"/>
      <c r="AD21" s="26"/>
    </row>
    <row r="22" spans="1:30" ht="21.75" customHeight="1" x14ac:dyDescent="0.2">
      <c r="A22" s="16" t="s">
        <v>32</v>
      </c>
      <c r="B22" s="16"/>
      <c r="C22" s="16"/>
      <c r="E22" s="29">
        <v>5690000</v>
      </c>
      <c r="F22" s="29"/>
      <c r="G22" s="26"/>
      <c r="H22" s="30">
        <v>24831747162</v>
      </c>
      <c r="I22" s="26"/>
      <c r="J22" s="30">
        <v>39988941615</v>
      </c>
      <c r="K22" s="26"/>
      <c r="L22" s="30">
        <v>0</v>
      </c>
      <c r="M22" s="26"/>
      <c r="N22" s="30">
        <v>0</v>
      </c>
      <c r="O22" s="26"/>
      <c r="P22" s="30">
        <v>0</v>
      </c>
      <c r="Q22" s="26"/>
      <c r="R22" s="30">
        <v>0</v>
      </c>
      <c r="S22" s="26"/>
      <c r="T22" s="30">
        <v>5690000</v>
      </c>
      <c r="U22" s="26"/>
      <c r="V22" s="30">
        <v>7460</v>
      </c>
      <c r="W22" s="26"/>
      <c r="X22" s="30">
        <v>24831747162</v>
      </c>
      <c r="Y22" s="26"/>
      <c r="Z22" s="30">
        <v>42194837970</v>
      </c>
      <c r="AA22" s="26"/>
      <c r="AB22" s="41">
        <f t="shared" si="0"/>
        <v>0.91734443907564855</v>
      </c>
      <c r="AC22" s="26"/>
      <c r="AD22" s="26"/>
    </row>
    <row r="23" spans="1:30" ht="21.75" customHeight="1" x14ac:dyDescent="0.2">
      <c r="A23" s="16" t="s">
        <v>33</v>
      </c>
      <c r="B23" s="16"/>
      <c r="C23" s="16"/>
      <c r="E23" s="29">
        <v>5216002</v>
      </c>
      <c r="F23" s="29"/>
      <c r="G23" s="26"/>
      <c r="H23" s="30">
        <v>46422813157</v>
      </c>
      <c r="I23" s="26"/>
      <c r="J23" s="30">
        <v>17577037411.659</v>
      </c>
      <c r="K23" s="26"/>
      <c r="L23" s="30">
        <v>0</v>
      </c>
      <c r="M23" s="26"/>
      <c r="N23" s="30">
        <v>0</v>
      </c>
      <c r="O23" s="26"/>
      <c r="P23" s="30">
        <v>0</v>
      </c>
      <c r="Q23" s="26"/>
      <c r="R23" s="30">
        <v>0</v>
      </c>
      <c r="S23" s="26"/>
      <c r="T23" s="30">
        <v>5216002</v>
      </c>
      <c r="U23" s="26"/>
      <c r="V23" s="30">
        <v>3671</v>
      </c>
      <c r="W23" s="26"/>
      <c r="X23" s="30">
        <v>46422813157</v>
      </c>
      <c r="Y23" s="26"/>
      <c r="Z23" s="30">
        <v>19034013079.115101</v>
      </c>
      <c r="AA23" s="26"/>
      <c r="AB23" s="41">
        <f t="shared" si="0"/>
        <v>0.41381237353805622</v>
      </c>
      <c r="AC23" s="26"/>
      <c r="AD23" s="26"/>
    </row>
    <row r="24" spans="1:30" ht="21.75" customHeight="1" x14ac:dyDescent="0.2">
      <c r="A24" s="16" t="s">
        <v>34</v>
      </c>
      <c r="B24" s="16"/>
      <c r="C24" s="16"/>
      <c r="E24" s="29">
        <v>5000000</v>
      </c>
      <c r="F24" s="29"/>
      <c r="G24" s="26"/>
      <c r="H24" s="30">
        <v>82781016720</v>
      </c>
      <c r="I24" s="26"/>
      <c r="J24" s="30">
        <v>73708807500</v>
      </c>
      <c r="K24" s="26"/>
      <c r="L24" s="30">
        <v>0</v>
      </c>
      <c r="M24" s="26"/>
      <c r="N24" s="30">
        <v>0</v>
      </c>
      <c r="O24" s="26"/>
      <c r="P24" s="30">
        <v>0</v>
      </c>
      <c r="Q24" s="26"/>
      <c r="R24" s="30">
        <v>0</v>
      </c>
      <c r="S24" s="26"/>
      <c r="T24" s="30">
        <v>5000000</v>
      </c>
      <c r="U24" s="26"/>
      <c r="V24" s="30">
        <v>13780</v>
      </c>
      <c r="W24" s="26"/>
      <c r="X24" s="30">
        <v>82781016720</v>
      </c>
      <c r="Y24" s="26"/>
      <c r="Z24" s="30">
        <v>68490045000</v>
      </c>
      <c r="AA24" s="26"/>
      <c r="AB24" s="41">
        <f t="shared" si="0"/>
        <v>1.4890201014034354</v>
      </c>
      <c r="AC24" s="26"/>
      <c r="AD24" s="26"/>
    </row>
    <row r="25" spans="1:30" ht="21.75" customHeight="1" x14ac:dyDescent="0.2">
      <c r="A25" s="16" t="s">
        <v>35</v>
      </c>
      <c r="B25" s="16"/>
      <c r="C25" s="16"/>
      <c r="E25" s="29">
        <v>5600000</v>
      </c>
      <c r="F25" s="29"/>
      <c r="G25" s="26"/>
      <c r="H25" s="30">
        <v>20189918806</v>
      </c>
      <c r="I25" s="26"/>
      <c r="J25" s="30">
        <v>12235562640</v>
      </c>
      <c r="K25" s="26"/>
      <c r="L25" s="30">
        <v>0</v>
      </c>
      <c r="M25" s="26"/>
      <c r="N25" s="30">
        <v>0</v>
      </c>
      <c r="O25" s="26"/>
      <c r="P25" s="30">
        <v>0</v>
      </c>
      <c r="Q25" s="26"/>
      <c r="R25" s="30">
        <v>0</v>
      </c>
      <c r="S25" s="26"/>
      <c r="T25" s="30">
        <v>5600000</v>
      </c>
      <c r="U25" s="26"/>
      <c r="V25" s="30">
        <v>2425</v>
      </c>
      <c r="W25" s="26"/>
      <c r="X25" s="30">
        <v>20189918806</v>
      </c>
      <c r="Y25" s="26"/>
      <c r="Z25" s="30">
        <v>13499199000</v>
      </c>
      <c r="AA25" s="26"/>
      <c r="AB25" s="41">
        <f t="shared" si="0"/>
        <v>0.2934817558353941</v>
      </c>
      <c r="AC25" s="26"/>
      <c r="AD25" s="26"/>
    </row>
    <row r="26" spans="1:30" ht="21.75" customHeight="1" x14ac:dyDescent="0.2">
      <c r="A26" s="16" t="s">
        <v>36</v>
      </c>
      <c r="B26" s="16"/>
      <c r="C26" s="16"/>
      <c r="E26" s="29">
        <v>4000000</v>
      </c>
      <c r="F26" s="29"/>
      <c r="G26" s="26"/>
      <c r="H26" s="30">
        <v>38764628931</v>
      </c>
      <c r="I26" s="26"/>
      <c r="J26" s="30">
        <v>90458550000</v>
      </c>
      <c r="K26" s="26"/>
      <c r="L26" s="30">
        <v>0</v>
      </c>
      <c r="M26" s="26"/>
      <c r="N26" s="30">
        <v>0</v>
      </c>
      <c r="O26" s="26"/>
      <c r="P26" s="30">
        <v>-1001582</v>
      </c>
      <c r="Q26" s="26"/>
      <c r="R26" s="30">
        <v>23437209772</v>
      </c>
      <c r="S26" s="26"/>
      <c r="T26" s="30">
        <v>2998418</v>
      </c>
      <c r="U26" s="26"/>
      <c r="V26" s="30">
        <v>23490</v>
      </c>
      <c r="W26" s="26"/>
      <c r="X26" s="30">
        <v>29058140271</v>
      </c>
      <c r="Y26" s="26"/>
      <c r="Z26" s="30">
        <v>70013763429.020996</v>
      </c>
      <c r="AA26" s="26"/>
      <c r="AB26" s="41">
        <f t="shared" si="0"/>
        <v>1.5221467750636895</v>
      </c>
      <c r="AC26" s="26"/>
      <c r="AD26" s="26"/>
    </row>
    <row r="27" spans="1:30" ht="21.75" customHeight="1" x14ac:dyDescent="0.2">
      <c r="A27" s="16" t="s">
        <v>37</v>
      </c>
      <c r="B27" s="16"/>
      <c r="C27" s="16"/>
      <c r="E27" s="29">
        <v>5447057</v>
      </c>
      <c r="F27" s="29"/>
      <c r="G27" s="26"/>
      <c r="H27" s="30">
        <v>159774822292</v>
      </c>
      <c r="I27" s="26"/>
      <c r="J27" s="30">
        <v>126594447113.673</v>
      </c>
      <c r="K27" s="26"/>
      <c r="L27" s="30">
        <v>0</v>
      </c>
      <c r="M27" s="26"/>
      <c r="N27" s="30">
        <v>0</v>
      </c>
      <c r="O27" s="26"/>
      <c r="P27" s="30">
        <v>0</v>
      </c>
      <c r="Q27" s="26"/>
      <c r="R27" s="30">
        <v>0</v>
      </c>
      <c r="S27" s="26"/>
      <c r="T27" s="30">
        <v>5447057</v>
      </c>
      <c r="U27" s="26"/>
      <c r="V27" s="30">
        <v>20000</v>
      </c>
      <c r="W27" s="26"/>
      <c r="X27" s="30">
        <v>159774822292</v>
      </c>
      <c r="Y27" s="26"/>
      <c r="Z27" s="30">
        <v>108292940217</v>
      </c>
      <c r="AA27" s="26"/>
      <c r="AB27" s="41">
        <f t="shared" si="0"/>
        <v>2.3543620802584302</v>
      </c>
      <c r="AC27" s="26"/>
      <c r="AD27" s="26"/>
    </row>
    <row r="28" spans="1:30" ht="21.75" customHeight="1" x14ac:dyDescent="0.2">
      <c r="A28" s="16" t="s">
        <v>38</v>
      </c>
      <c r="B28" s="16"/>
      <c r="C28" s="16"/>
      <c r="E28" s="29">
        <v>4499999</v>
      </c>
      <c r="F28" s="29"/>
      <c r="G28" s="26"/>
      <c r="H28" s="30">
        <v>42461141478</v>
      </c>
      <c r="I28" s="26"/>
      <c r="J28" s="30">
        <v>48042425823.903</v>
      </c>
      <c r="K28" s="26"/>
      <c r="L28" s="30">
        <v>0</v>
      </c>
      <c r="M28" s="26"/>
      <c r="N28" s="30">
        <v>0</v>
      </c>
      <c r="O28" s="26"/>
      <c r="P28" s="30">
        <v>0</v>
      </c>
      <c r="Q28" s="26"/>
      <c r="R28" s="30">
        <v>0</v>
      </c>
      <c r="S28" s="26"/>
      <c r="T28" s="30">
        <v>4499999</v>
      </c>
      <c r="U28" s="26"/>
      <c r="V28" s="30">
        <v>9170</v>
      </c>
      <c r="W28" s="26"/>
      <c r="X28" s="30">
        <v>42461141478</v>
      </c>
      <c r="Y28" s="26"/>
      <c r="Z28" s="30">
        <v>41019464134.561501</v>
      </c>
      <c r="AA28" s="26"/>
      <c r="AB28" s="41">
        <f t="shared" si="0"/>
        <v>0.89179101349925149</v>
      </c>
      <c r="AC28" s="26"/>
      <c r="AD28" s="26"/>
    </row>
    <row r="29" spans="1:30" ht="21.75" customHeight="1" x14ac:dyDescent="0.2">
      <c r="A29" s="16" t="s">
        <v>39</v>
      </c>
      <c r="B29" s="16"/>
      <c r="C29" s="16"/>
      <c r="E29" s="29">
        <v>31260033</v>
      </c>
      <c r="F29" s="29"/>
      <c r="G29" s="26"/>
      <c r="H29" s="30">
        <v>193043694106</v>
      </c>
      <c r="I29" s="26"/>
      <c r="J29" s="30">
        <v>253253391799.74701</v>
      </c>
      <c r="K29" s="26"/>
      <c r="L29" s="30">
        <v>0</v>
      </c>
      <c r="M29" s="26"/>
      <c r="N29" s="30">
        <v>0</v>
      </c>
      <c r="O29" s="26"/>
      <c r="P29" s="30">
        <v>0</v>
      </c>
      <c r="Q29" s="26"/>
      <c r="R29" s="30">
        <v>0</v>
      </c>
      <c r="S29" s="26"/>
      <c r="T29" s="30">
        <v>31260033</v>
      </c>
      <c r="U29" s="26"/>
      <c r="V29" s="30">
        <v>8790</v>
      </c>
      <c r="W29" s="26"/>
      <c r="X29" s="30">
        <v>193043694106</v>
      </c>
      <c r="Y29" s="26"/>
      <c r="Z29" s="30">
        <v>273140774714.08301</v>
      </c>
      <c r="AA29" s="26"/>
      <c r="AB29" s="41">
        <f t="shared" si="0"/>
        <v>5.9382659781020264</v>
      </c>
      <c r="AC29" s="26"/>
      <c r="AD29" s="26"/>
    </row>
    <row r="30" spans="1:30" ht="21.75" customHeight="1" x14ac:dyDescent="0.2">
      <c r="A30" s="16" t="s">
        <v>40</v>
      </c>
      <c r="B30" s="16"/>
      <c r="C30" s="16"/>
      <c r="E30" s="29">
        <v>18628440</v>
      </c>
      <c r="F30" s="29"/>
      <c r="G30" s="26"/>
      <c r="H30" s="30">
        <v>136650740032</v>
      </c>
      <c r="I30" s="26"/>
      <c r="J30" s="30">
        <v>96124865659.362</v>
      </c>
      <c r="K30" s="26"/>
      <c r="L30" s="30">
        <v>0</v>
      </c>
      <c r="M30" s="26"/>
      <c r="N30" s="30">
        <v>0</v>
      </c>
      <c r="O30" s="26"/>
      <c r="P30" s="30">
        <v>0</v>
      </c>
      <c r="Q30" s="26"/>
      <c r="R30" s="30">
        <v>0</v>
      </c>
      <c r="S30" s="26"/>
      <c r="T30" s="30">
        <v>18628440</v>
      </c>
      <c r="U30" s="26"/>
      <c r="V30" s="30">
        <v>5170</v>
      </c>
      <c r="W30" s="26"/>
      <c r="X30" s="30">
        <v>136650740032</v>
      </c>
      <c r="Y30" s="26"/>
      <c r="Z30" s="30">
        <v>95735996042.940002</v>
      </c>
      <c r="AA30" s="26"/>
      <c r="AB30" s="41">
        <f t="shared" si="0"/>
        <v>2.0813655843826271</v>
      </c>
      <c r="AC30" s="26"/>
      <c r="AD30" s="26"/>
    </row>
    <row r="31" spans="1:30" ht="21.75" customHeight="1" x14ac:dyDescent="0.2">
      <c r="A31" s="16" t="s">
        <v>41</v>
      </c>
      <c r="B31" s="16"/>
      <c r="C31" s="16"/>
      <c r="E31" s="29">
        <v>3408392</v>
      </c>
      <c r="F31" s="29"/>
      <c r="G31" s="26"/>
      <c r="H31" s="30">
        <v>98549094937</v>
      </c>
      <c r="I31" s="26"/>
      <c r="J31" s="30">
        <v>95917452633.755997</v>
      </c>
      <c r="K31" s="26"/>
      <c r="L31" s="30">
        <v>0</v>
      </c>
      <c r="M31" s="26"/>
      <c r="N31" s="30">
        <v>0</v>
      </c>
      <c r="O31" s="26"/>
      <c r="P31" s="30">
        <v>0</v>
      </c>
      <c r="Q31" s="26"/>
      <c r="R31" s="30">
        <v>0</v>
      </c>
      <c r="S31" s="26"/>
      <c r="T31" s="30">
        <v>3408392</v>
      </c>
      <c r="U31" s="26"/>
      <c r="V31" s="30">
        <v>31520</v>
      </c>
      <c r="W31" s="26"/>
      <c r="X31" s="30">
        <v>98549094937</v>
      </c>
      <c r="Y31" s="26"/>
      <c r="Z31" s="30">
        <v>106793292370.752</v>
      </c>
      <c r="AA31" s="26"/>
      <c r="AB31" s="41">
        <f t="shared" si="0"/>
        <v>2.3217587174180401</v>
      </c>
      <c r="AC31" s="26"/>
      <c r="AD31" s="26"/>
    </row>
    <row r="32" spans="1:30" ht="21.75" customHeight="1" x14ac:dyDescent="0.2">
      <c r="A32" s="16" t="s">
        <v>42</v>
      </c>
      <c r="B32" s="16"/>
      <c r="C32" s="16"/>
      <c r="E32" s="29">
        <v>6927837</v>
      </c>
      <c r="F32" s="29"/>
      <c r="G32" s="26"/>
      <c r="H32" s="30">
        <v>45803329981</v>
      </c>
      <c r="I32" s="26"/>
      <c r="J32" s="30">
        <v>42697021493.07</v>
      </c>
      <c r="K32" s="26"/>
      <c r="L32" s="30">
        <v>0</v>
      </c>
      <c r="M32" s="26"/>
      <c r="N32" s="30">
        <v>0</v>
      </c>
      <c r="O32" s="26"/>
      <c r="P32" s="30">
        <v>0</v>
      </c>
      <c r="Q32" s="26"/>
      <c r="R32" s="30">
        <v>0</v>
      </c>
      <c r="S32" s="26"/>
      <c r="T32" s="30">
        <v>6927837</v>
      </c>
      <c r="U32" s="26"/>
      <c r="V32" s="30">
        <v>6450</v>
      </c>
      <c r="W32" s="26"/>
      <c r="X32" s="30">
        <v>45803329981</v>
      </c>
      <c r="Y32" s="26"/>
      <c r="Z32" s="30">
        <v>44418675585.532501</v>
      </c>
      <c r="AA32" s="26"/>
      <c r="AB32" s="41">
        <f t="shared" si="0"/>
        <v>0.96569217941929963</v>
      </c>
      <c r="AC32" s="26"/>
      <c r="AD32" s="26"/>
    </row>
    <row r="33" spans="1:30" ht="21.75" customHeight="1" x14ac:dyDescent="0.2">
      <c r="A33" s="16" t="s">
        <v>43</v>
      </c>
      <c r="B33" s="16"/>
      <c r="C33" s="16"/>
      <c r="E33" s="29">
        <v>15000000</v>
      </c>
      <c r="F33" s="29"/>
      <c r="G33" s="26"/>
      <c r="H33" s="30">
        <v>224655796666</v>
      </c>
      <c r="I33" s="26"/>
      <c r="J33" s="30">
        <v>254526502500</v>
      </c>
      <c r="K33" s="26"/>
      <c r="L33" s="30">
        <v>0</v>
      </c>
      <c r="M33" s="26"/>
      <c r="N33" s="30">
        <v>0</v>
      </c>
      <c r="O33" s="26"/>
      <c r="P33" s="30">
        <v>0</v>
      </c>
      <c r="Q33" s="26"/>
      <c r="R33" s="30">
        <v>0</v>
      </c>
      <c r="S33" s="26"/>
      <c r="T33" s="30">
        <v>15000000</v>
      </c>
      <c r="U33" s="26"/>
      <c r="V33" s="30">
        <v>17300</v>
      </c>
      <c r="W33" s="26"/>
      <c r="X33" s="30">
        <v>224655796666</v>
      </c>
      <c r="Y33" s="26"/>
      <c r="Z33" s="30">
        <v>257955975000</v>
      </c>
      <c r="AA33" s="26"/>
      <c r="AB33" s="41">
        <f t="shared" si="0"/>
        <v>5.6081381177676555</v>
      </c>
      <c r="AC33" s="26"/>
      <c r="AD33" s="26"/>
    </row>
    <row r="34" spans="1:30" ht="21.75" customHeight="1" x14ac:dyDescent="0.2">
      <c r="A34" s="16" t="s">
        <v>44</v>
      </c>
      <c r="B34" s="16"/>
      <c r="C34" s="16"/>
      <c r="E34" s="29">
        <v>4500000</v>
      </c>
      <c r="F34" s="29"/>
      <c r="G34" s="26"/>
      <c r="H34" s="30">
        <v>24495118241</v>
      </c>
      <c r="I34" s="26"/>
      <c r="J34" s="30">
        <v>32922936000</v>
      </c>
      <c r="K34" s="26"/>
      <c r="L34" s="30">
        <v>0</v>
      </c>
      <c r="M34" s="26"/>
      <c r="N34" s="30">
        <v>0</v>
      </c>
      <c r="O34" s="26"/>
      <c r="P34" s="30">
        <v>0</v>
      </c>
      <c r="Q34" s="26"/>
      <c r="R34" s="30">
        <v>0</v>
      </c>
      <c r="S34" s="26"/>
      <c r="T34" s="30">
        <v>4500000</v>
      </c>
      <c r="U34" s="26"/>
      <c r="V34" s="30">
        <v>6980</v>
      </c>
      <c r="W34" s="26"/>
      <c r="X34" s="30">
        <v>24495118241</v>
      </c>
      <c r="Y34" s="26"/>
      <c r="Z34" s="30">
        <v>31223110500</v>
      </c>
      <c r="AA34" s="26"/>
      <c r="AB34" s="41">
        <f t="shared" si="0"/>
        <v>0.67881163113326426</v>
      </c>
      <c r="AC34" s="26"/>
      <c r="AD34" s="26"/>
    </row>
    <row r="35" spans="1:30" ht="21.75" customHeight="1" x14ac:dyDescent="0.2">
      <c r="A35" s="16" t="s">
        <v>45</v>
      </c>
      <c r="B35" s="16"/>
      <c r="C35" s="16"/>
      <c r="E35" s="29">
        <v>26948946</v>
      </c>
      <c r="F35" s="29"/>
      <c r="G35" s="26"/>
      <c r="H35" s="30">
        <v>29033814319</v>
      </c>
      <c r="I35" s="26"/>
      <c r="J35" s="30">
        <v>36030666692.398499</v>
      </c>
      <c r="K35" s="26"/>
      <c r="L35" s="30">
        <v>0</v>
      </c>
      <c r="M35" s="26"/>
      <c r="N35" s="30">
        <v>0</v>
      </c>
      <c r="O35" s="26"/>
      <c r="P35" s="30">
        <v>0</v>
      </c>
      <c r="Q35" s="26"/>
      <c r="R35" s="30">
        <v>0</v>
      </c>
      <c r="S35" s="26"/>
      <c r="T35" s="30">
        <v>26948946</v>
      </c>
      <c r="U35" s="26"/>
      <c r="V35" s="30">
        <v>1477</v>
      </c>
      <c r="W35" s="26"/>
      <c r="X35" s="30">
        <v>29033814319</v>
      </c>
      <c r="Y35" s="26"/>
      <c r="Z35" s="30">
        <v>39566761862.210098</v>
      </c>
      <c r="AA35" s="26"/>
      <c r="AB35" s="41">
        <f t="shared" si="0"/>
        <v>0.8602082793240049</v>
      </c>
      <c r="AC35" s="26"/>
      <c r="AD35" s="26"/>
    </row>
    <row r="36" spans="1:30" ht="21.75" customHeight="1" x14ac:dyDescent="0.2">
      <c r="A36" s="16" t="s">
        <v>46</v>
      </c>
      <c r="B36" s="16"/>
      <c r="C36" s="16"/>
      <c r="E36" s="29">
        <v>30200000</v>
      </c>
      <c r="F36" s="29"/>
      <c r="G36" s="26"/>
      <c r="H36" s="30">
        <v>131198228732</v>
      </c>
      <c r="I36" s="26"/>
      <c r="J36" s="30">
        <v>113716934280</v>
      </c>
      <c r="K36" s="26"/>
      <c r="L36" s="30">
        <v>0</v>
      </c>
      <c r="M36" s="26"/>
      <c r="N36" s="30">
        <v>0</v>
      </c>
      <c r="O36" s="26"/>
      <c r="P36" s="30">
        <v>0</v>
      </c>
      <c r="Q36" s="26"/>
      <c r="R36" s="30">
        <v>0</v>
      </c>
      <c r="S36" s="26"/>
      <c r="T36" s="30">
        <v>30200000</v>
      </c>
      <c r="U36" s="26"/>
      <c r="V36" s="30">
        <v>3607</v>
      </c>
      <c r="W36" s="26"/>
      <c r="X36" s="30">
        <v>131198228732</v>
      </c>
      <c r="Y36" s="26"/>
      <c r="Z36" s="30">
        <v>108283258170</v>
      </c>
      <c r="AA36" s="26"/>
      <c r="AB36" s="41">
        <f t="shared" si="0"/>
        <v>2.3541515859799444</v>
      </c>
      <c r="AC36" s="26"/>
      <c r="AD36" s="26"/>
    </row>
    <row r="37" spans="1:30" ht="21.75" customHeight="1" x14ac:dyDescent="0.2">
      <c r="A37" s="16" t="s">
        <v>47</v>
      </c>
      <c r="B37" s="16"/>
      <c r="C37" s="16"/>
      <c r="E37" s="29">
        <v>5100000</v>
      </c>
      <c r="F37" s="29"/>
      <c r="G37" s="26"/>
      <c r="H37" s="30">
        <v>28135884737</v>
      </c>
      <c r="I37" s="26"/>
      <c r="J37" s="30">
        <v>26904659085</v>
      </c>
      <c r="K37" s="26"/>
      <c r="L37" s="30">
        <v>976596</v>
      </c>
      <c r="M37" s="26"/>
      <c r="N37" s="30">
        <v>0</v>
      </c>
      <c r="O37" s="26"/>
      <c r="P37" s="30">
        <v>0</v>
      </c>
      <c r="Q37" s="26"/>
      <c r="R37" s="30">
        <v>0</v>
      </c>
      <c r="S37" s="26"/>
      <c r="T37" s="30">
        <v>6076596</v>
      </c>
      <c r="U37" s="26"/>
      <c r="V37" s="30">
        <v>4045</v>
      </c>
      <c r="W37" s="26"/>
      <c r="X37" s="30">
        <v>23725798093</v>
      </c>
      <c r="Y37" s="26"/>
      <c r="Z37" s="30">
        <v>24433580826.620998</v>
      </c>
      <c r="AA37" s="26"/>
      <c r="AB37" s="41">
        <f t="shared" si="0"/>
        <v>0.53120264412301432</v>
      </c>
      <c r="AC37" s="26"/>
      <c r="AD37" s="26"/>
    </row>
    <row r="38" spans="1:30" ht="21.75" customHeight="1" x14ac:dyDescent="0.2">
      <c r="A38" s="16" t="s">
        <v>48</v>
      </c>
      <c r="B38" s="16"/>
      <c r="C38" s="16"/>
      <c r="E38" s="29">
        <v>100000000</v>
      </c>
      <c r="F38" s="29"/>
      <c r="G38" s="26"/>
      <c r="H38" s="30">
        <v>337553504349</v>
      </c>
      <c r="I38" s="26"/>
      <c r="J38" s="30">
        <v>432113535000</v>
      </c>
      <c r="K38" s="26"/>
      <c r="L38" s="30">
        <v>0</v>
      </c>
      <c r="M38" s="26"/>
      <c r="N38" s="30">
        <v>0</v>
      </c>
      <c r="O38" s="26"/>
      <c r="P38" s="30">
        <v>0</v>
      </c>
      <c r="Q38" s="26"/>
      <c r="R38" s="30">
        <v>0</v>
      </c>
      <c r="S38" s="26"/>
      <c r="T38" s="30">
        <v>100000000</v>
      </c>
      <c r="U38" s="26"/>
      <c r="V38" s="30">
        <v>4204</v>
      </c>
      <c r="W38" s="26"/>
      <c r="X38" s="30">
        <v>337553504349</v>
      </c>
      <c r="Y38" s="26"/>
      <c r="Z38" s="30">
        <v>417898620000</v>
      </c>
      <c r="AA38" s="26"/>
      <c r="AB38" s="41">
        <f t="shared" si="0"/>
        <v>9.0853998640058666</v>
      </c>
      <c r="AC38" s="26"/>
      <c r="AD38" s="26"/>
    </row>
    <row r="39" spans="1:30" ht="21.75" customHeight="1" x14ac:dyDescent="0.2">
      <c r="A39" s="16" t="s">
        <v>49</v>
      </c>
      <c r="B39" s="16"/>
      <c r="C39" s="16"/>
      <c r="E39" s="29">
        <v>1000000</v>
      </c>
      <c r="F39" s="29"/>
      <c r="G39" s="26"/>
      <c r="H39" s="30">
        <v>8122309426</v>
      </c>
      <c r="I39" s="26"/>
      <c r="J39" s="30">
        <v>10517049000</v>
      </c>
      <c r="K39" s="26"/>
      <c r="L39" s="30">
        <v>0</v>
      </c>
      <c r="M39" s="26"/>
      <c r="N39" s="30">
        <v>0</v>
      </c>
      <c r="O39" s="26"/>
      <c r="P39" s="30">
        <v>0</v>
      </c>
      <c r="Q39" s="26"/>
      <c r="R39" s="30">
        <v>0</v>
      </c>
      <c r="S39" s="26"/>
      <c r="T39" s="30">
        <v>1000000</v>
      </c>
      <c r="U39" s="26"/>
      <c r="V39" s="30">
        <v>11780</v>
      </c>
      <c r="W39" s="26"/>
      <c r="X39" s="30">
        <v>8122309426</v>
      </c>
      <c r="Y39" s="26"/>
      <c r="Z39" s="30">
        <v>11709909000</v>
      </c>
      <c r="AA39" s="26"/>
      <c r="AB39" s="41">
        <f t="shared" si="0"/>
        <v>0.25458137582775714</v>
      </c>
      <c r="AC39" s="26"/>
      <c r="AD39" s="26"/>
    </row>
    <row r="40" spans="1:30" ht="21.75" customHeight="1" x14ac:dyDescent="0.2">
      <c r="A40" s="16" t="s">
        <v>50</v>
      </c>
      <c r="B40" s="16"/>
      <c r="C40" s="16"/>
      <c r="E40" s="29">
        <v>1</v>
      </c>
      <c r="F40" s="29"/>
      <c r="G40" s="26"/>
      <c r="H40" s="30">
        <v>2258</v>
      </c>
      <c r="I40" s="26"/>
      <c r="J40" s="30">
        <v>1198.8243</v>
      </c>
      <c r="K40" s="26"/>
      <c r="L40" s="30">
        <v>0</v>
      </c>
      <c r="M40" s="26"/>
      <c r="N40" s="30">
        <v>0</v>
      </c>
      <c r="O40" s="26"/>
      <c r="P40" s="30">
        <v>0</v>
      </c>
      <c r="Q40" s="26"/>
      <c r="R40" s="30">
        <v>0</v>
      </c>
      <c r="S40" s="26"/>
      <c r="T40" s="30">
        <v>1</v>
      </c>
      <c r="U40" s="26"/>
      <c r="V40" s="30">
        <v>1289</v>
      </c>
      <c r="W40" s="26"/>
      <c r="X40" s="30">
        <v>2258</v>
      </c>
      <c r="Y40" s="26"/>
      <c r="Z40" s="30">
        <v>1281.3304499999999</v>
      </c>
      <c r="AA40" s="26"/>
      <c r="AB40" s="41">
        <f t="shared" si="0"/>
        <v>2.7856994349913328E-8</v>
      </c>
      <c r="AC40" s="26"/>
      <c r="AD40" s="26"/>
    </row>
    <row r="41" spans="1:30" ht="21.75" customHeight="1" x14ac:dyDescent="0.2">
      <c r="A41" s="16" t="s">
        <v>51</v>
      </c>
      <c r="B41" s="16"/>
      <c r="C41" s="16"/>
      <c r="E41" s="29">
        <v>34000000</v>
      </c>
      <c r="F41" s="29"/>
      <c r="G41" s="26"/>
      <c r="H41" s="30">
        <v>130688825137</v>
      </c>
      <c r="I41" s="26"/>
      <c r="J41" s="30">
        <v>97438769100</v>
      </c>
      <c r="K41" s="26"/>
      <c r="L41" s="30">
        <v>0</v>
      </c>
      <c r="M41" s="26"/>
      <c r="N41" s="30">
        <v>0</v>
      </c>
      <c r="O41" s="26"/>
      <c r="P41" s="30">
        <v>0</v>
      </c>
      <c r="Q41" s="26"/>
      <c r="R41" s="30">
        <v>0</v>
      </c>
      <c r="S41" s="26"/>
      <c r="T41" s="30">
        <v>34000000</v>
      </c>
      <c r="U41" s="26"/>
      <c r="V41" s="30">
        <v>3202</v>
      </c>
      <c r="W41" s="26"/>
      <c r="X41" s="30">
        <v>130688825137</v>
      </c>
      <c r="Y41" s="26"/>
      <c r="Z41" s="30">
        <v>108220235400</v>
      </c>
      <c r="AA41" s="26"/>
      <c r="AB41" s="41">
        <f t="shared" si="0"/>
        <v>2.3527814281507866</v>
      </c>
      <c r="AC41" s="26"/>
      <c r="AD41" s="26"/>
    </row>
    <row r="42" spans="1:30" ht="21.75" customHeight="1" x14ac:dyDescent="0.2">
      <c r="A42" s="16" t="s">
        <v>52</v>
      </c>
      <c r="B42" s="16"/>
      <c r="C42" s="16"/>
      <c r="E42" s="29">
        <v>1000000</v>
      </c>
      <c r="F42" s="29"/>
      <c r="G42" s="26"/>
      <c r="H42" s="30">
        <v>11388956433</v>
      </c>
      <c r="I42" s="26"/>
      <c r="J42" s="30">
        <v>9175081500</v>
      </c>
      <c r="K42" s="26"/>
      <c r="L42" s="30">
        <v>0</v>
      </c>
      <c r="M42" s="26"/>
      <c r="N42" s="30">
        <v>0</v>
      </c>
      <c r="O42" s="26"/>
      <c r="P42" s="30">
        <v>0</v>
      </c>
      <c r="Q42" s="26"/>
      <c r="R42" s="30">
        <v>0</v>
      </c>
      <c r="S42" s="26"/>
      <c r="T42" s="30">
        <v>1000000</v>
      </c>
      <c r="U42" s="26"/>
      <c r="V42" s="30">
        <v>11560</v>
      </c>
      <c r="W42" s="26"/>
      <c r="X42" s="30">
        <v>11388956433</v>
      </c>
      <c r="Y42" s="26"/>
      <c r="Z42" s="30">
        <v>11491218000</v>
      </c>
      <c r="AA42" s="26"/>
      <c r="AB42" s="41">
        <f t="shared" si="0"/>
        <v>0.24982688493793487</v>
      </c>
      <c r="AC42" s="26"/>
      <c r="AD42" s="26"/>
    </row>
    <row r="43" spans="1:30" ht="21.75" customHeight="1" x14ac:dyDescent="0.2">
      <c r="A43" s="16" t="s">
        <v>53</v>
      </c>
      <c r="B43" s="16"/>
      <c r="C43" s="16"/>
      <c r="E43" s="29">
        <v>57500000</v>
      </c>
      <c r="F43" s="29"/>
      <c r="G43" s="26"/>
      <c r="H43" s="30">
        <v>141706538056</v>
      </c>
      <c r="I43" s="26"/>
      <c r="J43" s="30">
        <v>78877867500</v>
      </c>
      <c r="K43" s="26"/>
      <c r="L43" s="30">
        <v>0</v>
      </c>
      <c r="M43" s="26"/>
      <c r="N43" s="30">
        <v>0</v>
      </c>
      <c r="O43" s="26"/>
      <c r="P43" s="30">
        <v>0</v>
      </c>
      <c r="Q43" s="26"/>
      <c r="R43" s="30">
        <v>0</v>
      </c>
      <c r="S43" s="26"/>
      <c r="T43" s="30">
        <v>57500000</v>
      </c>
      <c r="U43" s="26"/>
      <c r="V43" s="30">
        <v>1607</v>
      </c>
      <c r="W43" s="26"/>
      <c r="X43" s="30">
        <v>141706538056</v>
      </c>
      <c r="Y43" s="26"/>
      <c r="Z43" s="30">
        <v>91852705125</v>
      </c>
      <c r="AA43" s="26"/>
      <c r="AB43" s="41">
        <f t="shared" si="0"/>
        <v>1.9969402020309279</v>
      </c>
      <c r="AC43" s="26"/>
      <c r="AD43" s="26"/>
    </row>
    <row r="44" spans="1:30" ht="21.75" customHeight="1" x14ac:dyDescent="0.2">
      <c r="A44" s="16" t="s">
        <v>54</v>
      </c>
      <c r="B44" s="16"/>
      <c r="C44" s="16"/>
      <c r="E44" s="29">
        <v>10425</v>
      </c>
      <c r="F44" s="29"/>
      <c r="G44" s="26"/>
      <c r="H44" s="30">
        <v>48798686077</v>
      </c>
      <c r="I44" s="26"/>
      <c r="J44" s="30">
        <v>49295801200.199997</v>
      </c>
      <c r="K44" s="26"/>
      <c r="L44" s="30">
        <v>14687</v>
      </c>
      <c r="M44" s="26"/>
      <c r="N44" s="30">
        <v>70797206247</v>
      </c>
      <c r="O44" s="26"/>
      <c r="P44" s="30">
        <v>0</v>
      </c>
      <c r="Q44" s="26"/>
      <c r="R44" s="30">
        <v>0</v>
      </c>
      <c r="S44" s="26"/>
      <c r="T44" s="30">
        <v>25112</v>
      </c>
      <c r="U44" s="26"/>
      <c r="V44" s="30">
        <v>4970000</v>
      </c>
      <c r="W44" s="26"/>
      <c r="X44" s="30">
        <v>119595892324</v>
      </c>
      <c r="Y44" s="26"/>
      <c r="Z44" s="30">
        <v>124507104064</v>
      </c>
      <c r="AA44" s="26"/>
      <c r="AB44" s="41">
        <f t="shared" si="0"/>
        <v>2.7068690160566451</v>
      </c>
      <c r="AC44" s="26"/>
      <c r="AD44" s="26"/>
    </row>
    <row r="45" spans="1:30" ht="21.75" customHeight="1" x14ac:dyDescent="0.2">
      <c r="A45" s="16" t="s">
        <v>55</v>
      </c>
      <c r="B45" s="16"/>
      <c r="C45" s="16"/>
      <c r="E45" s="29">
        <v>19448659</v>
      </c>
      <c r="F45" s="29"/>
      <c r="G45" s="26"/>
      <c r="H45" s="30">
        <v>215827679655</v>
      </c>
      <c r="I45" s="26"/>
      <c r="J45" s="30">
        <v>137650529090.12399</v>
      </c>
      <c r="K45" s="26"/>
      <c r="L45" s="30">
        <v>0</v>
      </c>
      <c r="M45" s="26"/>
      <c r="N45" s="30">
        <v>0</v>
      </c>
      <c r="O45" s="26"/>
      <c r="P45" s="30">
        <v>0</v>
      </c>
      <c r="Q45" s="26"/>
      <c r="R45" s="30">
        <v>0</v>
      </c>
      <c r="S45" s="26"/>
      <c r="T45" s="30">
        <v>19448659</v>
      </c>
      <c r="U45" s="26"/>
      <c r="V45" s="30">
        <v>7830</v>
      </c>
      <c r="W45" s="26"/>
      <c r="X45" s="30">
        <v>215827679655</v>
      </c>
      <c r="Y45" s="26"/>
      <c r="Z45" s="30">
        <v>151376916120.17801</v>
      </c>
      <c r="AA45" s="26"/>
      <c r="AB45" s="41">
        <f t="shared" si="0"/>
        <v>3.2910369819644125</v>
      </c>
      <c r="AC45" s="26"/>
      <c r="AD45" s="26"/>
    </row>
    <row r="46" spans="1:30" ht="21.75" customHeight="1" x14ac:dyDescent="0.2">
      <c r="A46" s="16" t="s">
        <v>56</v>
      </c>
      <c r="B46" s="16"/>
      <c r="C46" s="16"/>
      <c r="E46" s="29">
        <v>4698809</v>
      </c>
      <c r="F46" s="29"/>
      <c r="G46" s="26"/>
      <c r="H46" s="30">
        <v>45436385953</v>
      </c>
      <c r="I46" s="26"/>
      <c r="J46" s="30">
        <v>106542113281.924</v>
      </c>
      <c r="K46" s="26"/>
      <c r="L46" s="30">
        <v>0</v>
      </c>
      <c r="M46" s="26"/>
      <c r="N46" s="30">
        <v>0</v>
      </c>
      <c r="O46" s="26"/>
      <c r="P46" s="30">
        <v>0</v>
      </c>
      <c r="Q46" s="26"/>
      <c r="R46" s="30">
        <v>0</v>
      </c>
      <c r="S46" s="26"/>
      <c r="T46" s="30">
        <v>4698809</v>
      </c>
      <c r="U46" s="26"/>
      <c r="V46" s="30">
        <v>25350</v>
      </c>
      <c r="W46" s="26"/>
      <c r="X46" s="30">
        <v>45436385953</v>
      </c>
      <c r="Y46" s="26"/>
      <c r="Z46" s="30">
        <v>118406075041.507</v>
      </c>
      <c r="AA46" s="26"/>
      <c r="AB46" s="41">
        <f t="shared" si="0"/>
        <v>2.5742285008731933</v>
      </c>
      <c r="AC46" s="26"/>
      <c r="AD46" s="26"/>
    </row>
    <row r="47" spans="1:30" ht="21.75" customHeight="1" x14ac:dyDescent="0.2">
      <c r="A47" s="16" t="s">
        <v>57</v>
      </c>
      <c r="B47" s="16"/>
      <c r="C47" s="16"/>
      <c r="E47" s="29">
        <v>6999999</v>
      </c>
      <c r="F47" s="29"/>
      <c r="G47" s="26"/>
      <c r="H47" s="30">
        <v>52337471840</v>
      </c>
      <c r="I47" s="26"/>
      <c r="J47" s="30">
        <v>31034236566.536999</v>
      </c>
      <c r="K47" s="26"/>
      <c r="L47" s="30">
        <v>0</v>
      </c>
      <c r="M47" s="26"/>
      <c r="N47" s="30">
        <v>0</v>
      </c>
      <c r="O47" s="26"/>
      <c r="P47" s="30">
        <v>0</v>
      </c>
      <c r="Q47" s="26"/>
      <c r="R47" s="30">
        <v>0</v>
      </c>
      <c r="S47" s="26"/>
      <c r="T47" s="30">
        <v>6999999</v>
      </c>
      <c r="U47" s="26"/>
      <c r="V47" s="30">
        <v>5232</v>
      </c>
      <c r="W47" s="26"/>
      <c r="X47" s="30">
        <v>52337471840</v>
      </c>
      <c r="Y47" s="26"/>
      <c r="Z47" s="30">
        <v>36406081999.130402</v>
      </c>
      <c r="AA47" s="26"/>
      <c r="AB47" s="41">
        <f t="shared" si="0"/>
        <v>0.79149295215161453</v>
      </c>
      <c r="AC47" s="26"/>
      <c r="AD47" s="26"/>
    </row>
    <row r="48" spans="1:30" ht="21.75" customHeight="1" x14ac:dyDescent="0.2">
      <c r="A48" s="16" t="s">
        <v>58</v>
      </c>
      <c r="B48" s="16"/>
      <c r="C48" s="16"/>
      <c r="E48" s="29">
        <v>40598707</v>
      </c>
      <c r="F48" s="29"/>
      <c r="G48" s="26"/>
      <c r="H48" s="30">
        <v>236597048668</v>
      </c>
      <c r="I48" s="26"/>
      <c r="J48" s="30">
        <v>259900011825.17401</v>
      </c>
      <c r="K48" s="26"/>
      <c r="L48" s="30">
        <v>0</v>
      </c>
      <c r="M48" s="26"/>
      <c r="N48" s="30">
        <v>0</v>
      </c>
      <c r="O48" s="26"/>
      <c r="P48" s="30">
        <v>0</v>
      </c>
      <c r="Q48" s="26"/>
      <c r="R48" s="30">
        <v>0</v>
      </c>
      <c r="S48" s="26"/>
      <c r="T48" s="30">
        <v>40598707</v>
      </c>
      <c r="U48" s="26"/>
      <c r="V48" s="30">
        <v>6200</v>
      </c>
      <c r="W48" s="26"/>
      <c r="X48" s="30">
        <v>236597048668</v>
      </c>
      <c r="Y48" s="26"/>
      <c r="Z48" s="30">
        <v>250214297098.76999</v>
      </c>
      <c r="AA48" s="26"/>
      <c r="AB48" s="41">
        <f t="shared" si="0"/>
        <v>5.4398287815199975</v>
      </c>
      <c r="AC48" s="26"/>
      <c r="AD48" s="26"/>
    </row>
    <row r="49" spans="1:30" ht="21.75" customHeight="1" x14ac:dyDescent="0.2">
      <c r="A49" s="16" t="s">
        <v>59</v>
      </c>
      <c r="B49" s="16"/>
      <c r="C49" s="16"/>
      <c r="E49" s="29">
        <v>6000001</v>
      </c>
      <c r="F49" s="29"/>
      <c r="G49" s="26"/>
      <c r="H49" s="30">
        <v>86377273195</v>
      </c>
      <c r="I49" s="26"/>
      <c r="J49" s="30">
        <v>66561599093.598</v>
      </c>
      <c r="K49" s="26"/>
      <c r="L49" s="30">
        <v>0</v>
      </c>
      <c r="M49" s="26"/>
      <c r="N49" s="30">
        <v>0</v>
      </c>
      <c r="O49" s="26"/>
      <c r="P49" s="30">
        <v>0</v>
      </c>
      <c r="Q49" s="26"/>
      <c r="R49" s="30">
        <v>0</v>
      </c>
      <c r="S49" s="26"/>
      <c r="T49" s="30">
        <v>6000001</v>
      </c>
      <c r="U49" s="26"/>
      <c r="V49" s="30">
        <v>12830</v>
      </c>
      <c r="W49" s="26"/>
      <c r="X49" s="30">
        <v>86377273195</v>
      </c>
      <c r="Y49" s="26"/>
      <c r="Z49" s="30">
        <v>76521981753.661499</v>
      </c>
      <c r="AA49" s="26"/>
      <c r="AB49" s="41">
        <f t="shared" si="0"/>
        <v>1.6636398622665365</v>
      </c>
      <c r="AC49" s="26"/>
      <c r="AD49" s="26"/>
    </row>
    <row r="50" spans="1:30" ht="21.75" customHeight="1" x14ac:dyDescent="0.2">
      <c r="A50" s="16" t="s">
        <v>60</v>
      </c>
      <c r="B50" s="16"/>
      <c r="C50" s="16"/>
      <c r="E50" s="29">
        <v>8000000</v>
      </c>
      <c r="F50" s="29"/>
      <c r="G50" s="26"/>
      <c r="H50" s="30">
        <v>27478488336</v>
      </c>
      <c r="I50" s="26"/>
      <c r="J50" s="30">
        <v>36326563200</v>
      </c>
      <c r="K50" s="26"/>
      <c r="L50" s="30">
        <v>0</v>
      </c>
      <c r="M50" s="26"/>
      <c r="N50" s="30">
        <v>0</v>
      </c>
      <c r="O50" s="26"/>
      <c r="P50" s="30">
        <v>0</v>
      </c>
      <c r="Q50" s="26"/>
      <c r="R50" s="30">
        <v>0</v>
      </c>
      <c r="S50" s="26"/>
      <c r="T50" s="30">
        <v>8000000</v>
      </c>
      <c r="U50" s="26"/>
      <c r="V50" s="30">
        <v>4900</v>
      </c>
      <c r="W50" s="26"/>
      <c r="X50" s="30">
        <v>27478488336</v>
      </c>
      <c r="Y50" s="26"/>
      <c r="Z50" s="30">
        <v>38966760000</v>
      </c>
      <c r="AA50" s="26"/>
      <c r="AB50" s="41">
        <f t="shared" si="0"/>
        <v>0.84716383127742612</v>
      </c>
      <c r="AC50" s="26"/>
      <c r="AD50" s="26"/>
    </row>
    <row r="51" spans="1:30" ht="21.75" customHeight="1" x14ac:dyDescent="0.2">
      <c r="A51" s="16" t="s">
        <v>61</v>
      </c>
      <c r="B51" s="16"/>
      <c r="C51" s="16"/>
      <c r="E51" s="29">
        <v>5000000</v>
      </c>
      <c r="F51" s="29"/>
      <c r="G51" s="26"/>
      <c r="H51" s="30">
        <f>25023199990-1</f>
        <v>25023199989</v>
      </c>
      <c r="I51" s="26"/>
      <c r="J51" s="30">
        <v>37773900000</v>
      </c>
      <c r="K51" s="26"/>
      <c r="L51" s="30">
        <v>0</v>
      </c>
      <c r="M51" s="26"/>
      <c r="N51" s="30">
        <v>0</v>
      </c>
      <c r="O51" s="26"/>
      <c r="P51" s="30">
        <v>0</v>
      </c>
      <c r="Q51" s="26"/>
      <c r="R51" s="30">
        <v>0</v>
      </c>
      <c r="S51" s="26"/>
      <c r="T51" s="30">
        <v>5000000</v>
      </c>
      <c r="U51" s="26"/>
      <c r="V51" s="30">
        <v>7950</v>
      </c>
      <c r="W51" s="26"/>
      <c r="X51" s="30">
        <v>25023199990</v>
      </c>
      <c r="Y51" s="26"/>
      <c r="Z51" s="30">
        <v>39513487500</v>
      </c>
      <c r="AA51" s="26"/>
      <c r="AB51" s="41">
        <f t="shared" si="0"/>
        <v>0.85905005850198202</v>
      </c>
      <c r="AC51" s="26"/>
      <c r="AD51" s="26"/>
    </row>
    <row r="52" spans="1:30" ht="21.75" customHeight="1" x14ac:dyDescent="0.2">
      <c r="A52" s="16" t="s">
        <v>62</v>
      </c>
      <c r="B52" s="16"/>
      <c r="C52" s="16"/>
      <c r="E52" s="29">
        <v>10200</v>
      </c>
      <c r="F52" s="29"/>
      <c r="G52" s="26"/>
      <c r="H52" s="30">
        <v>698446833</v>
      </c>
      <c r="I52" s="26"/>
      <c r="J52" s="30">
        <f>465323353.83-12</f>
        <v>465323341.82999998</v>
      </c>
      <c r="K52" s="26"/>
      <c r="L52" s="30">
        <v>0</v>
      </c>
      <c r="M52" s="26"/>
      <c r="N52" s="30">
        <v>0</v>
      </c>
      <c r="O52" s="26"/>
      <c r="P52" s="30">
        <v>0</v>
      </c>
      <c r="Q52" s="26"/>
      <c r="R52" s="30">
        <v>0</v>
      </c>
      <c r="S52" s="26"/>
      <c r="T52" s="30">
        <v>10200</v>
      </c>
      <c r="U52" s="26"/>
      <c r="V52" s="30">
        <v>45893</v>
      </c>
      <c r="W52" s="26"/>
      <c r="X52" s="30">
        <v>698446833</v>
      </c>
      <c r="Y52" s="26"/>
      <c r="Z52" s="30">
        <f>465323353.83-11</f>
        <v>465323342.82999998</v>
      </c>
      <c r="AA52" s="26"/>
      <c r="AB52" s="41">
        <f t="shared" si="0"/>
        <v>1.011644555243192E-2</v>
      </c>
      <c r="AC52" s="26"/>
      <c r="AD52" s="26"/>
    </row>
    <row r="53" spans="1:30" ht="21.75" customHeight="1" x14ac:dyDescent="0.2">
      <c r="A53" s="16" t="s">
        <v>63</v>
      </c>
      <c r="B53" s="16"/>
      <c r="C53" s="16"/>
      <c r="E53" s="29">
        <v>0</v>
      </c>
      <c r="F53" s="29"/>
      <c r="G53" s="26"/>
      <c r="H53" s="30">
        <v>0</v>
      </c>
      <c r="I53" s="26"/>
      <c r="J53" s="30">
        <v>0</v>
      </c>
      <c r="K53" s="26"/>
      <c r="L53" s="30">
        <v>628008</v>
      </c>
      <c r="M53" s="26"/>
      <c r="N53" s="30">
        <v>1732258929</v>
      </c>
      <c r="O53" s="26"/>
      <c r="P53" s="30">
        <v>0</v>
      </c>
      <c r="Q53" s="26"/>
      <c r="R53" s="30">
        <v>0</v>
      </c>
      <c r="S53" s="26"/>
      <c r="T53" s="30">
        <v>628008</v>
      </c>
      <c r="U53" s="26"/>
      <c r="V53" s="30">
        <v>2889</v>
      </c>
      <c r="W53" s="26"/>
      <c r="X53" s="30">
        <v>1732258929</v>
      </c>
      <c r="Y53" s="26"/>
      <c r="Z53" s="30">
        <v>1803519937.0836</v>
      </c>
      <c r="AA53" s="26"/>
      <c r="AB53" s="41">
        <f t="shared" si="0"/>
        <v>3.9209748505776854E-2</v>
      </c>
      <c r="AC53" s="26"/>
      <c r="AD53" s="26"/>
    </row>
    <row r="54" spans="1:30" ht="21.75" customHeight="1" x14ac:dyDescent="0.2">
      <c r="A54" s="17" t="s">
        <v>64</v>
      </c>
      <c r="B54" s="17"/>
      <c r="C54" s="17"/>
      <c r="D54" s="37"/>
      <c r="E54" s="29">
        <v>0</v>
      </c>
      <c r="F54" s="36"/>
      <c r="G54" s="26"/>
      <c r="H54" s="32">
        <v>0</v>
      </c>
      <c r="I54" s="26"/>
      <c r="J54" s="32">
        <v>0</v>
      </c>
      <c r="K54" s="26"/>
      <c r="L54" s="32">
        <v>1519148</v>
      </c>
      <c r="M54" s="26"/>
      <c r="N54" s="32">
        <v>0</v>
      </c>
      <c r="O54" s="26"/>
      <c r="P54" s="32">
        <v>0</v>
      </c>
      <c r="Q54" s="26"/>
      <c r="R54" s="32">
        <v>0</v>
      </c>
      <c r="S54" s="26"/>
      <c r="T54" s="32">
        <v>1519148</v>
      </c>
      <c r="U54" s="26"/>
      <c r="V54" s="35">
        <v>3045</v>
      </c>
      <c r="W54" s="26"/>
      <c r="X54" s="32">
        <v>4410086644</v>
      </c>
      <c r="Y54" s="26"/>
      <c r="Z54" s="32">
        <v>4598282116.323</v>
      </c>
      <c r="AA54" s="26"/>
      <c r="AB54" s="41">
        <f t="shared" si="0"/>
        <v>9.9969776675265395E-2</v>
      </c>
      <c r="AC54" s="26"/>
      <c r="AD54" s="26"/>
    </row>
    <row r="55" spans="1:30" ht="21.75" customHeight="1" thickBot="1" x14ac:dyDescent="0.25">
      <c r="A55" s="18" t="s">
        <v>65</v>
      </c>
      <c r="B55" s="18"/>
      <c r="C55" s="18"/>
      <c r="D55" s="38"/>
      <c r="E55" s="26"/>
      <c r="F55" s="35"/>
      <c r="G55" s="26"/>
      <c r="H55" s="33">
        <f>SUM(H9:H54)</f>
        <v>3940176175166</v>
      </c>
      <c r="I55" s="26"/>
      <c r="J55" s="33">
        <f>SUM(J9:J54)</f>
        <v>4023965069404.4155</v>
      </c>
      <c r="K55" s="26"/>
      <c r="L55" s="33">
        <v>20334424</v>
      </c>
      <c r="M55" s="26"/>
      <c r="N55" s="33">
        <v>72529465176</v>
      </c>
      <c r="O55" s="26"/>
      <c r="P55" s="33">
        <v>-12746851</v>
      </c>
      <c r="Q55" s="26"/>
      <c r="R55" s="33">
        <v>50885936525</v>
      </c>
      <c r="S55" s="26"/>
      <c r="T55" s="33">
        <v>677818510</v>
      </c>
      <c r="U55" s="26"/>
      <c r="V55" s="35"/>
      <c r="W55" s="26"/>
      <c r="X55" s="33">
        <v>3971501036468</v>
      </c>
      <c r="Y55" s="26"/>
      <c r="Z55" s="33">
        <f>SUM(Z9:Z54)</f>
        <v>4210826517616.8228</v>
      </c>
      <c r="AA55" s="26"/>
      <c r="AB55" s="40">
        <f>SUM(AB9:AB54)</f>
        <v>91.546228773160735</v>
      </c>
      <c r="AC55" s="26"/>
      <c r="AD55" s="26"/>
    </row>
    <row r="56" spans="1:30" ht="13.5" thickTop="1" x14ac:dyDescent="0.2"/>
    <row r="57" spans="1:30" x14ac:dyDescent="0.2">
      <c r="X57" s="39"/>
    </row>
    <row r="58" spans="1:30" x14ac:dyDescent="0.2">
      <c r="X58" s="39"/>
    </row>
    <row r="59" spans="1:30" x14ac:dyDescent="0.2">
      <c r="X59" s="39"/>
    </row>
  </sheetData>
  <mergeCells count="106">
    <mergeCell ref="A52:C52"/>
    <mergeCell ref="E52:F52"/>
    <mergeCell ref="A53:C53"/>
    <mergeCell ref="E53:F53"/>
    <mergeCell ref="A54:C54"/>
    <mergeCell ref="E54:F54"/>
    <mergeCell ref="A55:C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58"/>
  <sheetViews>
    <sheetView rightToLeft="1" workbookViewId="0">
      <selection activeCell="I55" sqref="I55:I59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570312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2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3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3" ht="14.45" customHeight="1" x14ac:dyDescent="0.2"/>
    <row r="5" spans="1:23" ht="14.45" customHeight="1" x14ac:dyDescent="0.2">
      <c r="A5" s="12" t="s">
        <v>167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3" ht="14.45" customHeight="1" x14ac:dyDescent="0.2">
      <c r="A6" s="13" t="s">
        <v>84</v>
      </c>
      <c r="C6" s="13" t="s">
        <v>100</v>
      </c>
      <c r="D6" s="13"/>
      <c r="E6" s="13"/>
      <c r="F6" s="13"/>
      <c r="G6" s="13"/>
      <c r="H6" s="13"/>
      <c r="I6" s="13"/>
      <c r="K6" s="13" t="s">
        <v>101</v>
      </c>
      <c r="L6" s="13"/>
      <c r="M6" s="13"/>
      <c r="N6" s="13"/>
      <c r="O6" s="13"/>
      <c r="P6" s="13"/>
      <c r="Q6" s="13"/>
      <c r="R6" s="13"/>
    </row>
    <row r="7" spans="1:23" ht="29.1" customHeight="1" x14ac:dyDescent="0.2">
      <c r="A7" s="13"/>
      <c r="C7" s="10" t="s">
        <v>13</v>
      </c>
      <c r="D7" s="3"/>
      <c r="E7" s="10" t="s">
        <v>15</v>
      </c>
      <c r="F7" s="3"/>
      <c r="G7" s="10" t="s">
        <v>165</v>
      </c>
      <c r="H7" s="3"/>
      <c r="I7" s="10" t="s">
        <v>168</v>
      </c>
      <c r="K7" s="10" t="s">
        <v>13</v>
      </c>
      <c r="L7" s="3"/>
      <c r="M7" s="10" t="s">
        <v>15</v>
      </c>
      <c r="N7" s="3"/>
      <c r="O7" s="10" t="s">
        <v>165</v>
      </c>
      <c r="P7" s="3"/>
      <c r="Q7" s="19" t="s">
        <v>168</v>
      </c>
      <c r="R7" s="19"/>
    </row>
    <row r="8" spans="1:23" ht="21.75" customHeight="1" x14ac:dyDescent="0.2">
      <c r="A8" s="5" t="s">
        <v>38</v>
      </c>
      <c r="C8" s="27">
        <v>4499999</v>
      </c>
      <c r="D8" s="26"/>
      <c r="E8" s="27">
        <v>41019464134</v>
      </c>
      <c r="F8" s="26"/>
      <c r="G8" s="27">
        <v>48042425823</v>
      </c>
      <c r="H8" s="26"/>
      <c r="I8" s="27">
        <v>-7022961688</v>
      </c>
      <c r="J8" s="26"/>
      <c r="K8" s="27">
        <v>4499999</v>
      </c>
      <c r="L8" s="26"/>
      <c r="M8" s="27">
        <v>41019464134</v>
      </c>
      <c r="N8" s="26"/>
      <c r="O8" s="27">
        <v>44687507819</v>
      </c>
      <c r="P8" s="26"/>
      <c r="Q8" s="25">
        <v>-3668043684</v>
      </c>
      <c r="R8" s="25"/>
      <c r="S8" s="26"/>
      <c r="T8" s="26"/>
      <c r="U8" s="26"/>
      <c r="V8" s="26"/>
      <c r="W8" s="26"/>
    </row>
    <row r="9" spans="1:23" ht="21.75" customHeight="1" x14ac:dyDescent="0.2">
      <c r="A9" s="6" t="s">
        <v>43</v>
      </c>
      <c r="C9" s="30">
        <v>15000000</v>
      </c>
      <c r="D9" s="26"/>
      <c r="E9" s="30">
        <v>257955975000</v>
      </c>
      <c r="F9" s="26"/>
      <c r="G9" s="30">
        <v>254526502500</v>
      </c>
      <c r="H9" s="26"/>
      <c r="I9" s="30">
        <v>3429472500</v>
      </c>
      <c r="J9" s="26"/>
      <c r="K9" s="30">
        <v>15000000</v>
      </c>
      <c r="L9" s="26"/>
      <c r="M9" s="30">
        <v>257955975000</v>
      </c>
      <c r="N9" s="26"/>
      <c r="O9" s="30">
        <v>268244392639</v>
      </c>
      <c r="P9" s="26"/>
      <c r="Q9" s="29">
        <v>-10288417639</v>
      </c>
      <c r="R9" s="29"/>
      <c r="S9" s="26"/>
      <c r="T9" s="26"/>
      <c r="U9" s="26"/>
      <c r="V9" s="26"/>
      <c r="W9" s="26"/>
    </row>
    <row r="10" spans="1:23" ht="21.75" customHeight="1" x14ac:dyDescent="0.2">
      <c r="A10" s="6" t="s">
        <v>21</v>
      </c>
      <c r="C10" s="30">
        <v>1562500</v>
      </c>
      <c r="D10" s="26"/>
      <c r="E10" s="30">
        <v>4015030078</v>
      </c>
      <c r="F10" s="26"/>
      <c r="G10" s="30">
        <v>3847284140</v>
      </c>
      <c r="H10" s="26"/>
      <c r="I10" s="30">
        <v>167745938</v>
      </c>
      <c r="J10" s="26"/>
      <c r="K10" s="30">
        <v>1562500</v>
      </c>
      <c r="L10" s="26"/>
      <c r="M10" s="30">
        <v>4015030078</v>
      </c>
      <c r="N10" s="26"/>
      <c r="O10" s="30">
        <v>3543839891</v>
      </c>
      <c r="P10" s="26"/>
      <c r="Q10" s="29">
        <v>471190187</v>
      </c>
      <c r="R10" s="29"/>
      <c r="S10" s="26"/>
      <c r="T10" s="26"/>
      <c r="U10" s="26"/>
      <c r="V10" s="26"/>
      <c r="W10" s="26"/>
    </row>
    <row r="11" spans="1:23" ht="21.75" customHeight="1" x14ac:dyDescent="0.2">
      <c r="A11" s="6" t="s">
        <v>36</v>
      </c>
      <c r="C11" s="30">
        <v>2998418</v>
      </c>
      <c r="D11" s="26"/>
      <c r="E11" s="30">
        <v>70013763429</v>
      </c>
      <c r="F11" s="26"/>
      <c r="G11" s="30">
        <v>68550365110</v>
      </c>
      <c r="H11" s="26"/>
      <c r="I11" s="30">
        <v>1463398319</v>
      </c>
      <c r="J11" s="26"/>
      <c r="K11" s="30">
        <v>2998418</v>
      </c>
      <c r="L11" s="26"/>
      <c r="M11" s="30">
        <v>70013763429</v>
      </c>
      <c r="N11" s="26"/>
      <c r="O11" s="30">
        <v>65568217018</v>
      </c>
      <c r="P11" s="26"/>
      <c r="Q11" s="29">
        <v>4445546411</v>
      </c>
      <c r="R11" s="29"/>
      <c r="S11" s="26"/>
      <c r="T11" s="26"/>
      <c r="U11" s="26"/>
      <c r="V11" s="26"/>
      <c r="W11" s="26"/>
    </row>
    <row r="12" spans="1:23" ht="21.75" customHeight="1" x14ac:dyDescent="0.2">
      <c r="A12" s="6" t="s">
        <v>23</v>
      </c>
      <c r="C12" s="30">
        <v>23458882</v>
      </c>
      <c r="D12" s="26"/>
      <c r="E12" s="30">
        <v>122426333673</v>
      </c>
      <c r="F12" s="26"/>
      <c r="G12" s="30">
        <v>126857000987</v>
      </c>
      <c r="H12" s="26"/>
      <c r="I12" s="30">
        <v>-4430667313</v>
      </c>
      <c r="J12" s="26"/>
      <c r="K12" s="30">
        <v>23458882</v>
      </c>
      <c r="L12" s="26"/>
      <c r="M12" s="30">
        <v>122426333673</v>
      </c>
      <c r="N12" s="26"/>
      <c r="O12" s="30">
        <v>126502803096</v>
      </c>
      <c r="P12" s="26"/>
      <c r="Q12" s="29">
        <v>-4076469422</v>
      </c>
      <c r="R12" s="29"/>
      <c r="S12" s="26"/>
      <c r="T12" s="26"/>
      <c r="U12" s="26"/>
      <c r="V12" s="26"/>
      <c r="W12" s="26"/>
    </row>
    <row r="13" spans="1:23" ht="21.75" customHeight="1" x14ac:dyDescent="0.2">
      <c r="A13" s="6" t="s">
        <v>55</v>
      </c>
      <c r="C13" s="30">
        <v>19448659</v>
      </c>
      <c r="D13" s="26"/>
      <c r="E13" s="30">
        <v>151376916120</v>
      </c>
      <c r="F13" s="26"/>
      <c r="G13" s="30">
        <v>137650529090</v>
      </c>
      <c r="H13" s="26"/>
      <c r="I13" s="30">
        <v>13726387030</v>
      </c>
      <c r="J13" s="26"/>
      <c r="K13" s="30">
        <v>19448659</v>
      </c>
      <c r="L13" s="26"/>
      <c r="M13" s="30">
        <v>151376916120</v>
      </c>
      <c r="N13" s="26"/>
      <c r="O13" s="30">
        <v>163556667987</v>
      </c>
      <c r="P13" s="26"/>
      <c r="Q13" s="29">
        <v>-12179751866</v>
      </c>
      <c r="R13" s="29"/>
      <c r="S13" s="26"/>
      <c r="T13" s="26"/>
      <c r="U13" s="26"/>
      <c r="V13" s="26"/>
      <c r="W13" s="26"/>
    </row>
    <row r="14" spans="1:23" ht="21.75" customHeight="1" x14ac:dyDescent="0.2">
      <c r="A14" s="6" t="s">
        <v>49</v>
      </c>
      <c r="C14" s="30">
        <v>1000000</v>
      </c>
      <c r="D14" s="26"/>
      <c r="E14" s="30">
        <v>11709909000</v>
      </c>
      <c r="F14" s="26"/>
      <c r="G14" s="30">
        <v>10517049000</v>
      </c>
      <c r="H14" s="26"/>
      <c r="I14" s="30">
        <v>1192860000</v>
      </c>
      <c r="J14" s="26"/>
      <c r="K14" s="30">
        <v>1000000</v>
      </c>
      <c r="L14" s="26"/>
      <c r="M14" s="30">
        <v>11709909000</v>
      </c>
      <c r="N14" s="26"/>
      <c r="O14" s="30">
        <v>11421634727</v>
      </c>
      <c r="P14" s="26"/>
      <c r="Q14" s="29">
        <v>288274273</v>
      </c>
      <c r="R14" s="29"/>
      <c r="S14" s="26"/>
      <c r="T14" s="26"/>
      <c r="U14" s="26"/>
      <c r="V14" s="26"/>
      <c r="W14" s="26"/>
    </row>
    <row r="15" spans="1:23" ht="21.75" customHeight="1" x14ac:dyDescent="0.2">
      <c r="A15" s="6" t="s">
        <v>52</v>
      </c>
      <c r="C15" s="30">
        <v>1000000</v>
      </c>
      <c r="D15" s="26"/>
      <c r="E15" s="30">
        <v>11491218000</v>
      </c>
      <c r="F15" s="26"/>
      <c r="G15" s="30">
        <v>9175081500</v>
      </c>
      <c r="H15" s="26"/>
      <c r="I15" s="30">
        <v>2316136500</v>
      </c>
      <c r="J15" s="26"/>
      <c r="K15" s="30">
        <v>1000000</v>
      </c>
      <c r="L15" s="26"/>
      <c r="M15" s="30">
        <v>11491218000</v>
      </c>
      <c r="N15" s="26"/>
      <c r="O15" s="30">
        <v>10566751506</v>
      </c>
      <c r="P15" s="26"/>
      <c r="Q15" s="29">
        <v>924466494</v>
      </c>
      <c r="R15" s="29"/>
      <c r="S15" s="26"/>
      <c r="T15" s="26"/>
      <c r="U15" s="26"/>
      <c r="V15" s="26"/>
      <c r="W15" s="26"/>
    </row>
    <row r="16" spans="1:23" ht="21.75" customHeight="1" x14ac:dyDescent="0.2">
      <c r="A16" s="6" t="s">
        <v>40</v>
      </c>
      <c r="C16" s="30">
        <v>18628440</v>
      </c>
      <c r="D16" s="26"/>
      <c r="E16" s="30">
        <v>95735996042</v>
      </c>
      <c r="F16" s="26"/>
      <c r="G16" s="30">
        <v>96124865659</v>
      </c>
      <c r="H16" s="26"/>
      <c r="I16" s="30">
        <v>-388869616</v>
      </c>
      <c r="J16" s="26"/>
      <c r="K16" s="30">
        <v>18628440</v>
      </c>
      <c r="L16" s="26"/>
      <c r="M16" s="30">
        <v>95735996042</v>
      </c>
      <c r="N16" s="26"/>
      <c r="O16" s="30">
        <v>122109298956</v>
      </c>
      <c r="P16" s="26"/>
      <c r="Q16" s="29">
        <v>-26373302913</v>
      </c>
      <c r="R16" s="29"/>
      <c r="S16" s="26"/>
      <c r="T16" s="26"/>
      <c r="U16" s="26"/>
      <c r="V16" s="26"/>
      <c r="W16" s="26"/>
    </row>
    <row r="17" spans="1:23" ht="21.75" customHeight="1" x14ac:dyDescent="0.2">
      <c r="A17" s="6" t="s">
        <v>64</v>
      </c>
      <c r="C17" s="30">
        <v>1519148</v>
      </c>
      <c r="D17" s="26"/>
      <c r="E17" s="30">
        <v>4598282116</v>
      </c>
      <c r="F17" s="26"/>
      <c r="G17" s="30">
        <v>4410086644</v>
      </c>
      <c r="H17" s="26"/>
      <c r="I17" s="30">
        <v>188195472</v>
      </c>
      <c r="J17" s="26"/>
      <c r="K17" s="30">
        <v>1519148</v>
      </c>
      <c r="L17" s="26"/>
      <c r="M17" s="30">
        <v>4598282116</v>
      </c>
      <c r="N17" s="26"/>
      <c r="O17" s="30">
        <v>4410086644</v>
      </c>
      <c r="P17" s="26"/>
      <c r="Q17" s="29">
        <v>188195472</v>
      </c>
      <c r="R17" s="29"/>
      <c r="S17" s="26"/>
      <c r="T17" s="26"/>
      <c r="U17" s="26"/>
      <c r="V17" s="26"/>
      <c r="W17" s="26"/>
    </row>
    <row r="18" spans="1:23" ht="21.75" customHeight="1" x14ac:dyDescent="0.2">
      <c r="A18" s="6" t="s">
        <v>26</v>
      </c>
      <c r="C18" s="30">
        <v>22739372</v>
      </c>
      <c r="D18" s="26"/>
      <c r="E18" s="30">
        <v>257686429197</v>
      </c>
      <c r="F18" s="26"/>
      <c r="G18" s="30">
        <v>242993781918</v>
      </c>
      <c r="H18" s="26"/>
      <c r="I18" s="30">
        <v>14692647279</v>
      </c>
      <c r="J18" s="26"/>
      <c r="K18" s="30">
        <v>22739372</v>
      </c>
      <c r="L18" s="26"/>
      <c r="M18" s="30">
        <v>257686429197</v>
      </c>
      <c r="N18" s="26"/>
      <c r="O18" s="30">
        <v>281194664726</v>
      </c>
      <c r="P18" s="26"/>
      <c r="Q18" s="29">
        <v>-23508235528</v>
      </c>
      <c r="R18" s="29"/>
      <c r="S18" s="26"/>
      <c r="T18" s="26"/>
      <c r="U18" s="26"/>
      <c r="V18" s="26"/>
      <c r="W18" s="26"/>
    </row>
    <row r="19" spans="1:23" ht="21.75" customHeight="1" x14ac:dyDescent="0.2">
      <c r="A19" s="6" t="s">
        <v>30</v>
      </c>
      <c r="C19" s="30">
        <v>2200453</v>
      </c>
      <c r="D19" s="26"/>
      <c r="E19" s="30">
        <v>69630240577</v>
      </c>
      <c r="F19" s="26"/>
      <c r="G19" s="30">
        <v>66228415243</v>
      </c>
      <c r="H19" s="26"/>
      <c r="I19" s="30">
        <v>3401825334</v>
      </c>
      <c r="J19" s="26"/>
      <c r="K19" s="30">
        <v>2200453</v>
      </c>
      <c r="L19" s="26"/>
      <c r="M19" s="30">
        <v>69630240577</v>
      </c>
      <c r="N19" s="26"/>
      <c r="O19" s="30">
        <v>60395453906</v>
      </c>
      <c r="P19" s="26"/>
      <c r="Q19" s="29">
        <v>9234786671</v>
      </c>
      <c r="R19" s="29"/>
      <c r="S19" s="26"/>
      <c r="T19" s="26"/>
      <c r="U19" s="26"/>
      <c r="V19" s="26"/>
      <c r="W19" s="26"/>
    </row>
    <row r="20" spans="1:23" ht="21.75" customHeight="1" x14ac:dyDescent="0.2">
      <c r="A20" s="6" t="s">
        <v>47</v>
      </c>
      <c r="C20" s="30">
        <v>6076596</v>
      </c>
      <c r="D20" s="26"/>
      <c r="E20" s="30">
        <v>24433580826</v>
      </c>
      <c r="F20" s="26"/>
      <c r="G20" s="30">
        <v>22494572441</v>
      </c>
      <c r="H20" s="26"/>
      <c r="I20" s="30">
        <v>1939008385</v>
      </c>
      <c r="J20" s="26"/>
      <c r="K20" s="30">
        <v>6076596</v>
      </c>
      <c r="L20" s="26"/>
      <c r="M20" s="30">
        <v>24433580826</v>
      </c>
      <c r="N20" s="26"/>
      <c r="O20" s="30">
        <v>24486946862</v>
      </c>
      <c r="P20" s="26"/>
      <c r="Q20" s="29">
        <v>-53366035</v>
      </c>
      <c r="R20" s="29"/>
      <c r="S20" s="26"/>
      <c r="T20" s="26"/>
      <c r="U20" s="26"/>
      <c r="V20" s="26"/>
      <c r="W20" s="26"/>
    </row>
    <row r="21" spans="1:23" ht="21.75" customHeight="1" x14ac:dyDescent="0.2">
      <c r="A21" s="6" t="s">
        <v>22</v>
      </c>
      <c r="C21" s="30">
        <v>47302517</v>
      </c>
      <c r="D21" s="26"/>
      <c r="E21" s="30">
        <v>77584760589</v>
      </c>
      <c r="F21" s="26"/>
      <c r="G21" s="30">
        <v>68597019114</v>
      </c>
      <c r="H21" s="26"/>
      <c r="I21" s="30">
        <v>8987741475</v>
      </c>
      <c r="J21" s="26"/>
      <c r="K21" s="30">
        <v>47302517</v>
      </c>
      <c r="L21" s="26"/>
      <c r="M21" s="30">
        <v>77584760589</v>
      </c>
      <c r="N21" s="26"/>
      <c r="O21" s="30">
        <v>81265837998</v>
      </c>
      <c r="P21" s="26"/>
      <c r="Q21" s="29">
        <v>-3681077408</v>
      </c>
      <c r="R21" s="29"/>
      <c r="S21" s="26"/>
      <c r="T21" s="26"/>
      <c r="U21" s="26"/>
      <c r="V21" s="26"/>
      <c r="W21" s="26"/>
    </row>
    <row r="22" spans="1:23" ht="21.75" customHeight="1" x14ac:dyDescent="0.2">
      <c r="A22" s="6" t="s">
        <v>60</v>
      </c>
      <c r="C22" s="30">
        <v>8000000</v>
      </c>
      <c r="D22" s="26"/>
      <c r="E22" s="30">
        <v>38966760000</v>
      </c>
      <c r="F22" s="26"/>
      <c r="G22" s="30">
        <v>36326563200</v>
      </c>
      <c r="H22" s="26"/>
      <c r="I22" s="30">
        <v>2640196800</v>
      </c>
      <c r="J22" s="26"/>
      <c r="K22" s="30">
        <v>8000000</v>
      </c>
      <c r="L22" s="26"/>
      <c r="M22" s="30">
        <v>38966760000</v>
      </c>
      <c r="N22" s="26"/>
      <c r="O22" s="30">
        <v>37431947022</v>
      </c>
      <c r="P22" s="26"/>
      <c r="Q22" s="29">
        <v>1534812978</v>
      </c>
      <c r="R22" s="29"/>
      <c r="S22" s="26"/>
      <c r="T22" s="26"/>
      <c r="U22" s="26"/>
      <c r="V22" s="26"/>
      <c r="W22" s="26"/>
    </row>
    <row r="23" spans="1:23" ht="21.75" customHeight="1" x14ac:dyDescent="0.2">
      <c r="A23" s="6" t="s">
        <v>25</v>
      </c>
      <c r="C23" s="30">
        <v>10000000</v>
      </c>
      <c r="D23" s="26"/>
      <c r="E23" s="30">
        <v>40408132500</v>
      </c>
      <c r="F23" s="26"/>
      <c r="G23" s="30">
        <v>40199382000</v>
      </c>
      <c r="H23" s="26"/>
      <c r="I23" s="30">
        <v>208750500</v>
      </c>
      <c r="J23" s="26"/>
      <c r="K23" s="30">
        <v>10000000</v>
      </c>
      <c r="L23" s="26"/>
      <c r="M23" s="30">
        <v>40408132500</v>
      </c>
      <c r="N23" s="26"/>
      <c r="O23" s="30">
        <v>53976914800</v>
      </c>
      <c r="P23" s="26"/>
      <c r="Q23" s="29">
        <v>-13568782300</v>
      </c>
      <c r="R23" s="29"/>
      <c r="S23" s="26"/>
      <c r="T23" s="26"/>
      <c r="U23" s="26"/>
      <c r="V23" s="26"/>
      <c r="W23" s="26"/>
    </row>
    <row r="24" spans="1:23" ht="21.75" customHeight="1" x14ac:dyDescent="0.2">
      <c r="A24" s="6" t="s">
        <v>58</v>
      </c>
      <c r="C24" s="30">
        <v>40598707</v>
      </c>
      <c r="D24" s="26"/>
      <c r="E24" s="30">
        <v>250214297098</v>
      </c>
      <c r="F24" s="26"/>
      <c r="G24" s="30">
        <v>259900011825</v>
      </c>
      <c r="H24" s="26"/>
      <c r="I24" s="30">
        <v>-9685714726</v>
      </c>
      <c r="J24" s="26"/>
      <c r="K24" s="30">
        <v>40598707</v>
      </c>
      <c r="L24" s="26"/>
      <c r="M24" s="30">
        <v>250214297098</v>
      </c>
      <c r="N24" s="26"/>
      <c r="O24" s="30">
        <v>279412380912</v>
      </c>
      <c r="P24" s="26"/>
      <c r="Q24" s="29">
        <v>-29198083813</v>
      </c>
      <c r="R24" s="29"/>
      <c r="S24" s="26"/>
      <c r="T24" s="26"/>
      <c r="U24" s="26"/>
      <c r="V24" s="26"/>
      <c r="W24" s="26"/>
    </row>
    <row r="25" spans="1:23" ht="21.75" customHeight="1" x14ac:dyDescent="0.2">
      <c r="A25" s="6" t="s">
        <v>44</v>
      </c>
      <c r="C25" s="30">
        <v>4500000</v>
      </c>
      <c r="D25" s="26"/>
      <c r="E25" s="30">
        <v>31223110500</v>
      </c>
      <c r="F25" s="26"/>
      <c r="G25" s="30">
        <v>32922936000</v>
      </c>
      <c r="H25" s="26"/>
      <c r="I25" s="30">
        <v>-1699825500</v>
      </c>
      <c r="J25" s="26"/>
      <c r="K25" s="30">
        <v>4500000</v>
      </c>
      <c r="L25" s="26"/>
      <c r="M25" s="30">
        <v>31223110500</v>
      </c>
      <c r="N25" s="26"/>
      <c r="O25" s="30">
        <v>28807569073</v>
      </c>
      <c r="P25" s="26"/>
      <c r="Q25" s="29">
        <v>2415541427</v>
      </c>
      <c r="R25" s="29"/>
      <c r="S25" s="26"/>
      <c r="T25" s="26"/>
      <c r="U25" s="26"/>
      <c r="V25" s="26"/>
      <c r="W25" s="26"/>
    </row>
    <row r="26" spans="1:23" ht="21.75" customHeight="1" x14ac:dyDescent="0.2">
      <c r="A26" s="6" t="s">
        <v>28</v>
      </c>
      <c r="C26" s="30">
        <v>1110000</v>
      </c>
      <c r="D26" s="26"/>
      <c r="E26" s="30">
        <v>207714202875</v>
      </c>
      <c r="F26" s="26"/>
      <c r="G26" s="30">
        <v>197596066140</v>
      </c>
      <c r="H26" s="26"/>
      <c r="I26" s="30">
        <v>10118136735</v>
      </c>
      <c r="J26" s="26"/>
      <c r="K26" s="30">
        <v>1110000</v>
      </c>
      <c r="L26" s="26"/>
      <c r="M26" s="30">
        <v>207714202875</v>
      </c>
      <c r="N26" s="26"/>
      <c r="O26" s="30">
        <v>198677394240</v>
      </c>
      <c r="P26" s="26"/>
      <c r="Q26" s="29">
        <v>9036808635</v>
      </c>
      <c r="R26" s="29"/>
      <c r="S26" s="26"/>
      <c r="T26" s="26"/>
      <c r="U26" s="26"/>
      <c r="V26" s="26"/>
      <c r="W26" s="26"/>
    </row>
    <row r="27" spans="1:23" ht="21.75" customHeight="1" x14ac:dyDescent="0.2">
      <c r="A27" s="6" t="s">
        <v>51</v>
      </c>
      <c r="C27" s="30">
        <v>34000000</v>
      </c>
      <c r="D27" s="26"/>
      <c r="E27" s="30">
        <v>108220235400</v>
      </c>
      <c r="F27" s="26"/>
      <c r="G27" s="30">
        <v>97438769100</v>
      </c>
      <c r="H27" s="26"/>
      <c r="I27" s="30">
        <v>10781466300</v>
      </c>
      <c r="J27" s="26"/>
      <c r="K27" s="30">
        <v>34000000</v>
      </c>
      <c r="L27" s="26"/>
      <c r="M27" s="30">
        <v>108220235400</v>
      </c>
      <c r="N27" s="26"/>
      <c r="O27" s="30">
        <v>89901881667</v>
      </c>
      <c r="P27" s="26"/>
      <c r="Q27" s="29">
        <v>18318353733</v>
      </c>
      <c r="R27" s="29"/>
      <c r="S27" s="26"/>
      <c r="T27" s="26"/>
      <c r="U27" s="26"/>
      <c r="V27" s="26"/>
      <c r="W27" s="26"/>
    </row>
    <row r="28" spans="1:23" ht="21.75" customHeight="1" x14ac:dyDescent="0.2">
      <c r="A28" s="6" t="s">
        <v>24</v>
      </c>
      <c r="C28" s="30">
        <v>10000000</v>
      </c>
      <c r="D28" s="26"/>
      <c r="E28" s="30">
        <v>42386292000</v>
      </c>
      <c r="F28" s="26"/>
      <c r="G28" s="30">
        <v>37873305000</v>
      </c>
      <c r="H28" s="26"/>
      <c r="I28" s="30">
        <v>4512987000</v>
      </c>
      <c r="J28" s="26"/>
      <c r="K28" s="30">
        <v>10000000</v>
      </c>
      <c r="L28" s="26"/>
      <c r="M28" s="30">
        <v>42386292000</v>
      </c>
      <c r="N28" s="26"/>
      <c r="O28" s="30">
        <v>44235225000</v>
      </c>
      <c r="P28" s="26"/>
      <c r="Q28" s="29">
        <v>-1848933000</v>
      </c>
      <c r="R28" s="29"/>
      <c r="S28" s="26"/>
      <c r="T28" s="26"/>
      <c r="U28" s="26"/>
      <c r="V28" s="26"/>
      <c r="W28" s="26"/>
    </row>
    <row r="29" spans="1:23" ht="21.75" customHeight="1" x14ac:dyDescent="0.2">
      <c r="A29" s="6" t="s">
        <v>63</v>
      </c>
      <c r="C29" s="30">
        <v>628008</v>
      </c>
      <c r="D29" s="26"/>
      <c r="E29" s="30">
        <v>1803519937</v>
      </c>
      <c r="F29" s="26"/>
      <c r="G29" s="30">
        <v>1732258929</v>
      </c>
      <c r="H29" s="26"/>
      <c r="I29" s="30">
        <v>71261008</v>
      </c>
      <c r="J29" s="26"/>
      <c r="K29" s="30">
        <v>628008</v>
      </c>
      <c r="L29" s="26"/>
      <c r="M29" s="30">
        <v>1803519937</v>
      </c>
      <c r="N29" s="26"/>
      <c r="O29" s="30">
        <v>1732258929</v>
      </c>
      <c r="P29" s="26"/>
      <c r="Q29" s="29">
        <v>71261008</v>
      </c>
      <c r="R29" s="29"/>
      <c r="S29" s="26"/>
      <c r="T29" s="26"/>
      <c r="U29" s="26"/>
      <c r="V29" s="26"/>
      <c r="W29" s="26"/>
    </row>
    <row r="30" spans="1:23" ht="21.75" customHeight="1" x14ac:dyDescent="0.2">
      <c r="A30" s="6" t="s">
        <v>57</v>
      </c>
      <c r="C30" s="30">
        <v>6999999</v>
      </c>
      <c r="D30" s="26"/>
      <c r="E30" s="30">
        <v>36406081999</v>
      </c>
      <c r="F30" s="26"/>
      <c r="G30" s="30">
        <v>31034236566</v>
      </c>
      <c r="H30" s="26"/>
      <c r="I30" s="30">
        <v>5371845433</v>
      </c>
      <c r="J30" s="26"/>
      <c r="K30" s="30">
        <v>6999999</v>
      </c>
      <c r="L30" s="26"/>
      <c r="M30" s="30">
        <v>36406081999</v>
      </c>
      <c r="N30" s="26"/>
      <c r="O30" s="30">
        <v>41193426115</v>
      </c>
      <c r="P30" s="26"/>
      <c r="Q30" s="29">
        <v>-4787344115</v>
      </c>
      <c r="R30" s="29"/>
      <c r="S30" s="26"/>
      <c r="T30" s="26"/>
      <c r="U30" s="26"/>
      <c r="V30" s="26"/>
      <c r="W30" s="26"/>
    </row>
    <row r="31" spans="1:23" ht="21.75" customHeight="1" x14ac:dyDescent="0.2">
      <c r="A31" s="6" t="s">
        <v>56</v>
      </c>
      <c r="C31" s="30">
        <v>4698809</v>
      </c>
      <c r="D31" s="26"/>
      <c r="E31" s="30">
        <v>118406075041</v>
      </c>
      <c r="F31" s="26"/>
      <c r="G31" s="30">
        <v>106542113281</v>
      </c>
      <c r="H31" s="26"/>
      <c r="I31" s="30">
        <v>11863961760</v>
      </c>
      <c r="J31" s="26"/>
      <c r="K31" s="30">
        <v>4698809</v>
      </c>
      <c r="L31" s="26"/>
      <c r="M31" s="30">
        <v>118406075041</v>
      </c>
      <c r="N31" s="26"/>
      <c r="O31" s="30">
        <v>104486938993</v>
      </c>
      <c r="P31" s="26"/>
      <c r="Q31" s="29">
        <v>13919136048</v>
      </c>
      <c r="R31" s="29"/>
      <c r="S31" s="26"/>
      <c r="T31" s="26"/>
      <c r="U31" s="26"/>
      <c r="V31" s="26"/>
      <c r="W31" s="26"/>
    </row>
    <row r="32" spans="1:23" ht="21.75" customHeight="1" x14ac:dyDescent="0.2">
      <c r="A32" s="6" t="s">
        <v>41</v>
      </c>
      <c r="C32" s="30">
        <v>3408392</v>
      </c>
      <c r="D32" s="26"/>
      <c r="E32" s="30">
        <v>106793292370</v>
      </c>
      <c r="F32" s="26"/>
      <c r="G32" s="30">
        <v>95917452633</v>
      </c>
      <c r="H32" s="26"/>
      <c r="I32" s="30">
        <v>10875839737</v>
      </c>
      <c r="J32" s="26"/>
      <c r="K32" s="30">
        <v>3408392</v>
      </c>
      <c r="L32" s="26"/>
      <c r="M32" s="30">
        <v>106793292370</v>
      </c>
      <c r="N32" s="26"/>
      <c r="O32" s="30">
        <v>118177349151</v>
      </c>
      <c r="P32" s="26"/>
      <c r="Q32" s="29">
        <v>-11384056780</v>
      </c>
      <c r="R32" s="29"/>
      <c r="S32" s="26"/>
      <c r="T32" s="26"/>
      <c r="U32" s="26"/>
      <c r="V32" s="26"/>
      <c r="W32" s="26"/>
    </row>
    <row r="33" spans="1:23" ht="21.75" customHeight="1" x14ac:dyDescent="0.2">
      <c r="A33" s="6" t="s">
        <v>19</v>
      </c>
      <c r="C33" s="30">
        <v>80000000</v>
      </c>
      <c r="D33" s="26"/>
      <c r="E33" s="30">
        <v>276823044000</v>
      </c>
      <c r="F33" s="26"/>
      <c r="G33" s="30">
        <v>223223868000</v>
      </c>
      <c r="H33" s="26"/>
      <c r="I33" s="30">
        <v>53599176000</v>
      </c>
      <c r="J33" s="26"/>
      <c r="K33" s="30">
        <v>80000000</v>
      </c>
      <c r="L33" s="26"/>
      <c r="M33" s="30">
        <v>276823044000</v>
      </c>
      <c r="N33" s="26"/>
      <c r="O33" s="30">
        <v>230937697243</v>
      </c>
      <c r="P33" s="26"/>
      <c r="Q33" s="29">
        <v>45885346757</v>
      </c>
      <c r="R33" s="29"/>
      <c r="S33" s="26"/>
      <c r="T33" s="26"/>
      <c r="U33" s="26"/>
      <c r="V33" s="26"/>
      <c r="W33" s="26"/>
    </row>
    <row r="34" spans="1:23" ht="21.75" customHeight="1" x14ac:dyDescent="0.2">
      <c r="A34" s="6" t="s">
        <v>45</v>
      </c>
      <c r="C34" s="30">
        <v>26948946</v>
      </c>
      <c r="D34" s="26"/>
      <c r="E34" s="30">
        <v>39566761862</v>
      </c>
      <c r="F34" s="26"/>
      <c r="G34" s="30">
        <v>36030666692</v>
      </c>
      <c r="H34" s="26"/>
      <c r="I34" s="30">
        <v>3536095170</v>
      </c>
      <c r="J34" s="26"/>
      <c r="K34" s="30">
        <v>26948946</v>
      </c>
      <c r="L34" s="26"/>
      <c r="M34" s="30">
        <v>39566761862</v>
      </c>
      <c r="N34" s="26"/>
      <c r="O34" s="30">
        <v>36942874439</v>
      </c>
      <c r="P34" s="26"/>
      <c r="Q34" s="29">
        <v>2623887423</v>
      </c>
      <c r="R34" s="29"/>
      <c r="S34" s="26"/>
      <c r="T34" s="26"/>
      <c r="U34" s="26"/>
      <c r="V34" s="26"/>
      <c r="W34" s="26"/>
    </row>
    <row r="35" spans="1:23" ht="21.75" customHeight="1" x14ac:dyDescent="0.2">
      <c r="A35" s="6" t="s">
        <v>46</v>
      </c>
      <c r="C35" s="30">
        <v>30200000</v>
      </c>
      <c r="D35" s="26"/>
      <c r="E35" s="30">
        <v>108283258170</v>
      </c>
      <c r="F35" s="26"/>
      <c r="G35" s="30">
        <v>113716934280</v>
      </c>
      <c r="H35" s="26"/>
      <c r="I35" s="30">
        <v>-5433676110</v>
      </c>
      <c r="J35" s="26"/>
      <c r="K35" s="30">
        <v>30200000</v>
      </c>
      <c r="L35" s="26"/>
      <c r="M35" s="30">
        <v>108283258170</v>
      </c>
      <c r="N35" s="26"/>
      <c r="O35" s="30">
        <v>116418762192</v>
      </c>
      <c r="P35" s="26"/>
      <c r="Q35" s="29">
        <v>-8135504022</v>
      </c>
      <c r="R35" s="29"/>
      <c r="S35" s="26"/>
      <c r="T35" s="26"/>
      <c r="U35" s="26"/>
      <c r="V35" s="26"/>
      <c r="W35" s="26"/>
    </row>
    <row r="36" spans="1:23" ht="21.75" customHeight="1" x14ac:dyDescent="0.2">
      <c r="A36" s="6" t="s">
        <v>37</v>
      </c>
      <c r="C36" s="30">
        <v>5447057</v>
      </c>
      <c r="D36" s="26"/>
      <c r="E36" s="30">
        <v>108292940217</v>
      </c>
      <c r="F36" s="26"/>
      <c r="G36" s="30">
        <v>126594447113</v>
      </c>
      <c r="H36" s="26"/>
      <c r="I36" s="30">
        <v>-18301506896</v>
      </c>
      <c r="J36" s="26"/>
      <c r="K36" s="30">
        <v>5447057</v>
      </c>
      <c r="L36" s="26"/>
      <c r="M36" s="30">
        <v>108292940217</v>
      </c>
      <c r="N36" s="26"/>
      <c r="O36" s="30">
        <v>141376432890</v>
      </c>
      <c r="P36" s="26"/>
      <c r="Q36" s="29">
        <v>-33083492673</v>
      </c>
      <c r="R36" s="29"/>
      <c r="S36" s="26"/>
      <c r="T36" s="26"/>
      <c r="U36" s="26"/>
      <c r="V36" s="26"/>
      <c r="W36" s="26"/>
    </row>
    <row r="37" spans="1:23" ht="21.75" customHeight="1" x14ac:dyDescent="0.2">
      <c r="A37" s="6" t="s">
        <v>122</v>
      </c>
      <c r="C37" s="30">
        <v>25112</v>
      </c>
      <c r="D37" s="26"/>
      <c r="E37" s="30">
        <v>124507104064</v>
      </c>
      <c r="F37" s="26"/>
      <c r="G37" s="30">
        <v>120093007447</v>
      </c>
      <c r="H37" s="26"/>
      <c r="I37" s="30">
        <v>4414096617</v>
      </c>
      <c r="J37" s="26"/>
      <c r="K37" s="30">
        <v>25112</v>
      </c>
      <c r="L37" s="26"/>
      <c r="M37" s="30">
        <v>124507104064</v>
      </c>
      <c r="N37" s="26"/>
      <c r="O37" s="30">
        <v>119595892324</v>
      </c>
      <c r="P37" s="26"/>
      <c r="Q37" s="29">
        <v>4911211740</v>
      </c>
      <c r="R37" s="29"/>
      <c r="S37" s="26"/>
      <c r="T37" s="26"/>
      <c r="U37" s="26"/>
      <c r="V37" s="26"/>
      <c r="W37" s="26"/>
    </row>
    <row r="38" spans="1:23" ht="21.75" customHeight="1" x14ac:dyDescent="0.2">
      <c r="A38" s="6" t="s">
        <v>48</v>
      </c>
      <c r="C38" s="30">
        <v>100000000</v>
      </c>
      <c r="D38" s="26"/>
      <c r="E38" s="30">
        <v>417898620000</v>
      </c>
      <c r="F38" s="26"/>
      <c r="G38" s="30">
        <v>432113535000</v>
      </c>
      <c r="H38" s="26"/>
      <c r="I38" s="30">
        <v>-14214915000</v>
      </c>
      <c r="J38" s="26"/>
      <c r="K38" s="30">
        <v>100000000</v>
      </c>
      <c r="L38" s="26"/>
      <c r="M38" s="30">
        <v>417898620000</v>
      </c>
      <c r="N38" s="26"/>
      <c r="O38" s="30">
        <v>480126150381</v>
      </c>
      <c r="P38" s="26"/>
      <c r="Q38" s="29">
        <v>-62227530381</v>
      </c>
      <c r="R38" s="29"/>
      <c r="S38" s="26"/>
      <c r="T38" s="26"/>
      <c r="U38" s="26"/>
      <c r="V38" s="26"/>
      <c r="W38" s="26"/>
    </row>
    <row r="39" spans="1:23" ht="21.75" customHeight="1" x14ac:dyDescent="0.2">
      <c r="A39" s="6" t="s">
        <v>34</v>
      </c>
      <c r="C39" s="30">
        <v>5000000</v>
      </c>
      <c r="D39" s="26"/>
      <c r="E39" s="30">
        <v>68490045000</v>
      </c>
      <c r="F39" s="26"/>
      <c r="G39" s="30">
        <v>73708807500</v>
      </c>
      <c r="H39" s="26"/>
      <c r="I39" s="30">
        <v>-5218762500</v>
      </c>
      <c r="J39" s="26"/>
      <c r="K39" s="30">
        <v>5000000</v>
      </c>
      <c r="L39" s="26"/>
      <c r="M39" s="30">
        <v>68490045000</v>
      </c>
      <c r="N39" s="26"/>
      <c r="O39" s="30">
        <v>73708807444</v>
      </c>
      <c r="P39" s="26"/>
      <c r="Q39" s="29">
        <v>-5218762444</v>
      </c>
      <c r="R39" s="29"/>
      <c r="S39" s="26"/>
      <c r="T39" s="26"/>
      <c r="U39" s="26"/>
      <c r="V39" s="26"/>
      <c r="W39" s="26"/>
    </row>
    <row r="40" spans="1:23" ht="21.75" customHeight="1" x14ac:dyDescent="0.2">
      <c r="A40" s="6" t="s">
        <v>39</v>
      </c>
      <c r="C40" s="30">
        <v>31260033</v>
      </c>
      <c r="D40" s="26"/>
      <c r="E40" s="30">
        <v>273140774714</v>
      </c>
      <c r="F40" s="26"/>
      <c r="G40" s="30">
        <v>253253391799</v>
      </c>
      <c r="H40" s="26"/>
      <c r="I40" s="30">
        <v>19887382915</v>
      </c>
      <c r="J40" s="26"/>
      <c r="K40" s="30">
        <v>31260033</v>
      </c>
      <c r="L40" s="26"/>
      <c r="M40" s="30">
        <v>273140774714</v>
      </c>
      <c r="N40" s="26"/>
      <c r="O40" s="30">
        <v>252631911094</v>
      </c>
      <c r="P40" s="26"/>
      <c r="Q40" s="29">
        <v>20508863620</v>
      </c>
      <c r="R40" s="29"/>
      <c r="S40" s="26"/>
      <c r="T40" s="26"/>
      <c r="U40" s="26"/>
      <c r="V40" s="26"/>
      <c r="W40" s="26"/>
    </row>
    <row r="41" spans="1:23" ht="21.75" customHeight="1" x14ac:dyDescent="0.2">
      <c r="A41" s="6" t="s">
        <v>27</v>
      </c>
      <c r="C41" s="30">
        <v>1100000</v>
      </c>
      <c r="D41" s="26"/>
      <c r="E41" s="30">
        <v>212873819400</v>
      </c>
      <c r="F41" s="26"/>
      <c r="G41" s="30">
        <v>212130270000</v>
      </c>
      <c r="H41" s="26"/>
      <c r="I41" s="30">
        <v>743549400</v>
      </c>
      <c r="J41" s="26"/>
      <c r="K41" s="30">
        <v>1100000</v>
      </c>
      <c r="L41" s="26"/>
      <c r="M41" s="30">
        <v>212873819400</v>
      </c>
      <c r="N41" s="26"/>
      <c r="O41" s="30">
        <v>159644429998</v>
      </c>
      <c r="P41" s="26"/>
      <c r="Q41" s="29">
        <v>53229389402</v>
      </c>
      <c r="R41" s="29"/>
      <c r="S41" s="26"/>
      <c r="T41" s="26"/>
      <c r="U41" s="26"/>
      <c r="V41" s="26"/>
      <c r="W41" s="26"/>
    </row>
    <row r="42" spans="1:23" ht="21.75" customHeight="1" x14ac:dyDescent="0.2">
      <c r="A42" s="6" t="s">
        <v>32</v>
      </c>
      <c r="C42" s="30">
        <v>5690000</v>
      </c>
      <c r="D42" s="26"/>
      <c r="E42" s="30">
        <v>42194837970</v>
      </c>
      <c r="F42" s="26"/>
      <c r="G42" s="30">
        <v>39988941615</v>
      </c>
      <c r="H42" s="26"/>
      <c r="I42" s="30">
        <v>2205896355</v>
      </c>
      <c r="J42" s="26"/>
      <c r="K42" s="30">
        <v>5690000</v>
      </c>
      <c r="L42" s="26"/>
      <c r="M42" s="30">
        <v>42194837970</v>
      </c>
      <c r="N42" s="26"/>
      <c r="O42" s="30">
        <v>31957216426</v>
      </c>
      <c r="P42" s="26"/>
      <c r="Q42" s="29">
        <v>10237621544</v>
      </c>
      <c r="R42" s="29"/>
      <c r="S42" s="26"/>
      <c r="T42" s="26"/>
      <c r="U42" s="26"/>
      <c r="V42" s="26"/>
      <c r="W42" s="26"/>
    </row>
    <row r="43" spans="1:23" ht="21.75" customHeight="1" x14ac:dyDescent="0.2">
      <c r="A43" s="6" t="s">
        <v>53</v>
      </c>
      <c r="C43" s="30">
        <v>57500000</v>
      </c>
      <c r="D43" s="26"/>
      <c r="E43" s="30">
        <v>91852705125</v>
      </c>
      <c r="F43" s="26"/>
      <c r="G43" s="30">
        <v>78877867500</v>
      </c>
      <c r="H43" s="26"/>
      <c r="I43" s="30">
        <v>12974837625</v>
      </c>
      <c r="J43" s="26"/>
      <c r="K43" s="30">
        <v>57500000</v>
      </c>
      <c r="L43" s="26"/>
      <c r="M43" s="30">
        <v>91852705125</v>
      </c>
      <c r="N43" s="26"/>
      <c r="O43" s="30">
        <v>89509232249</v>
      </c>
      <c r="P43" s="26"/>
      <c r="Q43" s="29">
        <v>2343472876</v>
      </c>
      <c r="R43" s="29"/>
      <c r="S43" s="26"/>
      <c r="T43" s="26"/>
      <c r="U43" s="26"/>
      <c r="V43" s="26"/>
      <c r="W43" s="26"/>
    </row>
    <row r="44" spans="1:23" ht="21.75" customHeight="1" x14ac:dyDescent="0.2">
      <c r="A44" s="6" t="s">
        <v>59</v>
      </c>
      <c r="C44" s="30">
        <v>6000001</v>
      </c>
      <c r="D44" s="26"/>
      <c r="E44" s="30">
        <v>76521981753</v>
      </c>
      <c r="F44" s="26"/>
      <c r="G44" s="30">
        <v>66561599093</v>
      </c>
      <c r="H44" s="26"/>
      <c r="I44" s="30">
        <v>9960382660</v>
      </c>
      <c r="J44" s="26"/>
      <c r="K44" s="30">
        <v>6000001</v>
      </c>
      <c r="L44" s="26"/>
      <c r="M44" s="30">
        <v>76521981753</v>
      </c>
      <c r="N44" s="26"/>
      <c r="O44" s="30">
        <v>87615583138</v>
      </c>
      <c r="P44" s="26"/>
      <c r="Q44" s="29">
        <v>-11093601384</v>
      </c>
      <c r="R44" s="29"/>
      <c r="S44" s="26"/>
      <c r="T44" s="26"/>
      <c r="U44" s="26"/>
      <c r="V44" s="26"/>
      <c r="W44" s="26"/>
    </row>
    <row r="45" spans="1:23" ht="21.75" customHeight="1" x14ac:dyDescent="0.2">
      <c r="A45" s="6" t="s">
        <v>20</v>
      </c>
      <c r="C45" s="30">
        <v>11400000</v>
      </c>
      <c r="D45" s="26"/>
      <c r="E45" s="30">
        <v>32036044590</v>
      </c>
      <c r="F45" s="26"/>
      <c r="G45" s="30">
        <v>27197208000</v>
      </c>
      <c r="H45" s="26"/>
      <c r="I45" s="30">
        <v>4838836590</v>
      </c>
      <c r="J45" s="26"/>
      <c r="K45" s="30">
        <v>11400000</v>
      </c>
      <c r="L45" s="26"/>
      <c r="M45" s="30">
        <v>32036044590</v>
      </c>
      <c r="N45" s="26"/>
      <c r="O45" s="30">
        <v>36296940239</v>
      </c>
      <c r="P45" s="26"/>
      <c r="Q45" s="29">
        <v>-4260895649</v>
      </c>
      <c r="R45" s="29"/>
      <c r="S45" s="26"/>
      <c r="T45" s="26"/>
      <c r="U45" s="26"/>
      <c r="V45" s="26"/>
      <c r="W45" s="26"/>
    </row>
    <row r="46" spans="1:23" ht="21.75" customHeight="1" x14ac:dyDescent="0.2">
      <c r="A46" s="6" t="s">
        <v>62</v>
      </c>
      <c r="C46" s="30">
        <v>10200</v>
      </c>
      <c r="D46" s="26"/>
      <c r="E46" s="30">
        <v>465323353</v>
      </c>
      <c r="F46" s="26"/>
      <c r="G46" s="30">
        <v>465323353</v>
      </c>
      <c r="H46" s="26"/>
      <c r="I46" s="30">
        <v>0</v>
      </c>
      <c r="J46" s="26"/>
      <c r="K46" s="30">
        <v>10200</v>
      </c>
      <c r="L46" s="26"/>
      <c r="M46" s="30">
        <v>465323353</v>
      </c>
      <c r="N46" s="26"/>
      <c r="O46" s="30">
        <v>465323353</v>
      </c>
      <c r="P46" s="26"/>
      <c r="Q46" s="29">
        <v>0</v>
      </c>
      <c r="R46" s="29"/>
      <c r="S46" s="26"/>
      <c r="T46" s="26"/>
      <c r="U46" s="26"/>
      <c r="V46" s="26"/>
      <c r="W46" s="26"/>
    </row>
    <row r="47" spans="1:23" ht="21.75" customHeight="1" x14ac:dyDescent="0.2">
      <c r="A47" s="6" t="s">
        <v>29</v>
      </c>
      <c r="C47" s="30">
        <v>3114422</v>
      </c>
      <c r="D47" s="26"/>
      <c r="E47" s="30">
        <v>39193982454</v>
      </c>
      <c r="F47" s="26"/>
      <c r="G47" s="30">
        <v>36345762560</v>
      </c>
      <c r="H47" s="26"/>
      <c r="I47" s="30">
        <v>2848219894</v>
      </c>
      <c r="J47" s="26"/>
      <c r="K47" s="30">
        <v>3114422</v>
      </c>
      <c r="L47" s="26"/>
      <c r="M47" s="30">
        <v>39193982454</v>
      </c>
      <c r="N47" s="26"/>
      <c r="O47" s="30">
        <v>32506857464</v>
      </c>
      <c r="P47" s="26"/>
      <c r="Q47" s="29">
        <v>6687124990</v>
      </c>
      <c r="R47" s="29"/>
      <c r="S47" s="26"/>
      <c r="T47" s="26"/>
      <c r="U47" s="26"/>
      <c r="V47" s="26"/>
      <c r="W47" s="26"/>
    </row>
    <row r="48" spans="1:23" ht="21.75" customHeight="1" x14ac:dyDescent="0.2">
      <c r="A48" s="6" t="s">
        <v>61</v>
      </c>
      <c r="C48" s="30">
        <v>5000000</v>
      </c>
      <c r="D48" s="26"/>
      <c r="E48" s="30">
        <v>39513487500</v>
      </c>
      <c r="F48" s="26"/>
      <c r="G48" s="30">
        <v>37773900000</v>
      </c>
      <c r="H48" s="26"/>
      <c r="I48" s="30">
        <v>1739587500</v>
      </c>
      <c r="J48" s="26"/>
      <c r="K48" s="30">
        <v>5000000</v>
      </c>
      <c r="L48" s="26"/>
      <c r="M48" s="30">
        <v>39513487500</v>
      </c>
      <c r="N48" s="26"/>
      <c r="O48" s="30">
        <v>34791749994</v>
      </c>
      <c r="P48" s="26"/>
      <c r="Q48" s="29">
        <v>4721737506</v>
      </c>
      <c r="R48" s="29"/>
      <c r="S48" s="26"/>
      <c r="T48" s="26"/>
      <c r="U48" s="26"/>
      <c r="V48" s="26"/>
      <c r="W48" s="26"/>
    </row>
    <row r="49" spans="1:23" ht="21.75" customHeight="1" x14ac:dyDescent="0.2">
      <c r="A49" s="6" t="s">
        <v>50</v>
      </c>
      <c r="C49" s="30">
        <v>1</v>
      </c>
      <c r="D49" s="26"/>
      <c r="E49" s="30">
        <v>1281</v>
      </c>
      <c r="F49" s="26"/>
      <c r="G49" s="30">
        <v>1198</v>
      </c>
      <c r="H49" s="26"/>
      <c r="I49" s="30">
        <v>83</v>
      </c>
      <c r="J49" s="26"/>
      <c r="K49" s="30">
        <v>1</v>
      </c>
      <c r="L49" s="26"/>
      <c r="M49" s="30">
        <v>1281</v>
      </c>
      <c r="N49" s="26"/>
      <c r="O49" s="30">
        <v>1497</v>
      </c>
      <c r="P49" s="26"/>
      <c r="Q49" s="29">
        <v>-215</v>
      </c>
      <c r="R49" s="29"/>
      <c r="S49" s="26"/>
      <c r="T49" s="26"/>
      <c r="U49" s="26"/>
      <c r="V49" s="26"/>
      <c r="W49" s="26"/>
    </row>
    <row r="50" spans="1:23" ht="21.75" customHeight="1" x14ac:dyDescent="0.2">
      <c r="A50" s="6" t="s">
        <v>42</v>
      </c>
      <c r="C50" s="30">
        <v>6927837</v>
      </c>
      <c r="D50" s="26"/>
      <c r="E50" s="30">
        <v>44418675585</v>
      </c>
      <c r="F50" s="26"/>
      <c r="G50" s="30">
        <v>42697021493</v>
      </c>
      <c r="H50" s="26"/>
      <c r="I50" s="30">
        <v>1721654092</v>
      </c>
      <c r="J50" s="26"/>
      <c r="K50" s="30">
        <v>6927837</v>
      </c>
      <c r="L50" s="26"/>
      <c r="M50" s="30">
        <v>44418675585</v>
      </c>
      <c r="N50" s="26"/>
      <c r="O50" s="30">
        <v>44556407660</v>
      </c>
      <c r="P50" s="26"/>
      <c r="Q50" s="29">
        <v>-137732074</v>
      </c>
      <c r="R50" s="29"/>
      <c r="S50" s="26"/>
      <c r="T50" s="26"/>
      <c r="U50" s="26"/>
      <c r="V50" s="26"/>
      <c r="W50" s="26"/>
    </row>
    <row r="51" spans="1:23" ht="21.75" customHeight="1" x14ac:dyDescent="0.2">
      <c r="A51" s="6" t="s">
        <v>35</v>
      </c>
      <c r="C51" s="30">
        <v>5600000</v>
      </c>
      <c r="D51" s="26"/>
      <c r="E51" s="30">
        <v>13499199000</v>
      </c>
      <c r="F51" s="26"/>
      <c r="G51" s="30">
        <v>12235562640</v>
      </c>
      <c r="H51" s="26"/>
      <c r="I51" s="30">
        <v>1263636360</v>
      </c>
      <c r="J51" s="26"/>
      <c r="K51" s="30">
        <v>5600000</v>
      </c>
      <c r="L51" s="26"/>
      <c r="M51" s="30">
        <v>13499199000</v>
      </c>
      <c r="N51" s="26"/>
      <c r="O51" s="30">
        <v>13348898636</v>
      </c>
      <c r="P51" s="26"/>
      <c r="Q51" s="29">
        <f>150300364+740</f>
        <v>150301104</v>
      </c>
      <c r="R51" s="29"/>
      <c r="S51" s="26"/>
      <c r="T51" s="26"/>
      <c r="U51" s="26"/>
      <c r="V51" s="26"/>
      <c r="W51" s="26"/>
    </row>
    <row r="52" spans="1:23" ht="21.75" customHeight="1" x14ac:dyDescent="0.2">
      <c r="A52" s="8" t="s">
        <v>33</v>
      </c>
      <c r="C52" s="32">
        <v>5216002</v>
      </c>
      <c r="D52" s="26"/>
      <c r="E52" s="32">
        <v>19034013079</v>
      </c>
      <c r="F52" s="26"/>
      <c r="G52" s="32">
        <v>17577037411</v>
      </c>
      <c r="H52" s="26"/>
      <c r="I52" s="32">
        <v>1456975668</v>
      </c>
      <c r="J52" s="26"/>
      <c r="K52" s="32">
        <v>5216002</v>
      </c>
      <c r="L52" s="26"/>
      <c r="M52" s="32">
        <v>19034013079</v>
      </c>
      <c r="N52" s="26"/>
      <c r="O52" s="32">
        <v>17857025393</v>
      </c>
      <c r="P52" s="26"/>
      <c r="Q52" s="31">
        <v>1176987686</v>
      </c>
      <c r="R52" s="31"/>
      <c r="S52" s="26"/>
      <c r="T52" s="26"/>
      <c r="U52" s="26"/>
      <c r="V52" s="26"/>
      <c r="W52" s="26"/>
    </row>
    <row r="53" spans="1:23" ht="21.75" customHeight="1" x14ac:dyDescent="0.2">
      <c r="A53" s="9" t="s">
        <v>65</v>
      </c>
      <c r="C53" s="33">
        <v>677818510</v>
      </c>
      <c r="D53" s="26"/>
      <c r="E53" s="33">
        <v>4210826517618</v>
      </c>
      <c r="F53" s="26"/>
      <c r="G53" s="33">
        <v>4048083226537</v>
      </c>
      <c r="H53" s="26"/>
      <c r="I53" s="33">
        <v>162743291085</v>
      </c>
      <c r="J53" s="26"/>
      <c r="K53" s="33">
        <v>677818510</v>
      </c>
      <c r="L53" s="26"/>
      <c r="M53" s="33">
        <v>4210826517618</v>
      </c>
      <c r="N53" s="26"/>
      <c r="O53" s="33">
        <v>4266275583731</v>
      </c>
      <c r="P53" s="26"/>
      <c r="Q53" s="46">
        <f t="shared" ref="Q53:R53" si="0">SUM(Q8:R52)</f>
        <v>-55449065360</v>
      </c>
      <c r="R53" s="46"/>
      <c r="S53" s="26"/>
      <c r="T53" s="26"/>
      <c r="U53" s="26"/>
      <c r="V53" s="26"/>
      <c r="W53" s="26"/>
    </row>
    <row r="55" spans="1:23" x14ac:dyDescent="0.2">
      <c r="I55" s="39"/>
      <c r="Q55" s="39"/>
    </row>
    <row r="57" spans="1:23" x14ac:dyDescent="0.2">
      <c r="I57" s="39"/>
    </row>
    <row r="58" spans="1:23" x14ac:dyDescent="0.2">
      <c r="Q58" s="39"/>
    </row>
  </sheetData>
  <mergeCells count="54">
    <mergeCell ref="Q53:R53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1"/>
  <sheetViews>
    <sheetView rightToLeft="1" workbookViewId="0">
      <selection activeCell="O5" sqref="O5:O1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2.140625" bestFit="1" customWidth="1"/>
    <col min="5" max="5" width="1.28515625" customWidth="1"/>
    <col min="6" max="6" width="15" bestFit="1" customWidth="1"/>
    <col min="7" max="7" width="1.28515625" customWidth="1"/>
    <col min="8" max="8" width="1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  <col min="15" max="15" width="16.42578125" bestFit="1" customWidth="1"/>
  </cols>
  <sheetData>
    <row r="1" spans="1:15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5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5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5" ht="14.45" customHeight="1" x14ac:dyDescent="0.2"/>
    <row r="5" spans="1:15" ht="14.45" customHeight="1" x14ac:dyDescent="0.2">
      <c r="A5" s="1" t="s">
        <v>67</v>
      </c>
      <c r="B5" s="12" t="s">
        <v>68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5" ht="14.45" customHeight="1" x14ac:dyDescent="0.2">
      <c r="D6" s="2" t="s">
        <v>7</v>
      </c>
      <c r="F6" s="13" t="s">
        <v>8</v>
      </c>
      <c r="G6" s="13"/>
      <c r="H6" s="13"/>
      <c r="J6" s="42" t="s">
        <v>9</v>
      </c>
      <c r="K6" s="42"/>
      <c r="L6" s="42"/>
    </row>
    <row r="7" spans="1:15" ht="14.45" customHeight="1" x14ac:dyDescent="0.2">
      <c r="D7" s="3"/>
      <c r="F7" s="3"/>
      <c r="G7" s="3"/>
      <c r="H7" s="3"/>
      <c r="J7" s="37"/>
    </row>
    <row r="8" spans="1:15" ht="14.45" customHeight="1" x14ac:dyDescent="0.2">
      <c r="A8" s="13" t="s">
        <v>69</v>
      </c>
      <c r="B8" s="13"/>
      <c r="D8" s="2" t="s">
        <v>70</v>
      </c>
      <c r="F8" s="2" t="s">
        <v>71</v>
      </c>
      <c r="H8" s="2" t="s">
        <v>72</v>
      </c>
      <c r="J8" s="2" t="s">
        <v>70</v>
      </c>
      <c r="L8" s="2" t="s">
        <v>18</v>
      </c>
    </row>
    <row r="9" spans="1:15" ht="21.75" customHeight="1" x14ac:dyDescent="0.2">
      <c r="A9" s="15" t="s">
        <v>73</v>
      </c>
      <c r="B9" s="15"/>
      <c r="D9" s="27">
        <v>31096807</v>
      </c>
      <c r="E9" s="26"/>
      <c r="F9" s="27">
        <v>32605651934</v>
      </c>
      <c r="G9" s="26"/>
      <c r="H9" s="27">
        <v>0</v>
      </c>
      <c r="I9" s="26"/>
      <c r="J9" s="27">
        <v>32636748741</v>
      </c>
      <c r="K9" s="26"/>
      <c r="L9" s="28">
        <f>J9/4599672290216*100</f>
        <v>0.70954508673198069</v>
      </c>
      <c r="O9" s="39"/>
    </row>
    <row r="10" spans="1:15" ht="21.75" customHeight="1" x14ac:dyDescent="0.2">
      <c r="A10" s="16" t="s">
        <v>74</v>
      </c>
      <c r="B10" s="16"/>
      <c r="D10" s="30">
        <v>734331</v>
      </c>
      <c r="E10" s="26"/>
      <c r="F10" s="30">
        <v>3105</v>
      </c>
      <c r="G10" s="26"/>
      <c r="H10" s="30">
        <v>0</v>
      </c>
      <c r="I10" s="26"/>
      <c r="J10" s="30">
        <v>737436</v>
      </c>
      <c r="K10" s="26"/>
      <c r="L10" s="41">
        <f t="shared" ref="L10:L16" si="0">J10/4599672290216*100</f>
        <v>1.6032359556758121E-5</v>
      </c>
    </row>
    <row r="11" spans="1:15" ht="21.75" customHeight="1" x14ac:dyDescent="0.2">
      <c r="A11" s="16" t="s">
        <v>75</v>
      </c>
      <c r="B11" s="16"/>
      <c r="D11" s="30">
        <v>21972083</v>
      </c>
      <c r="E11" s="26"/>
      <c r="F11" s="30">
        <v>92914</v>
      </c>
      <c r="G11" s="26"/>
      <c r="H11" s="30">
        <v>0</v>
      </c>
      <c r="I11" s="26"/>
      <c r="J11" s="30">
        <v>22064997</v>
      </c>
      <c r="K11" s="26"/>
      <c r="L11" s="41">
        <f t="shared" si="0"/>
        <v>4.7970802282881395E-4</v>
      </c>
    </row>
    <row r="12" spans="1:15" ht="21.75" customHeight="1" x14ac:dyDescent="0.2">
      <c r="A12" s="16" t="s">
        <v>76</v>
      </c>
      <c r="B12" s="16"/>
      <c r="D12" s="30">
        <v>518814</v>
      </c>
      <c r="E12" s="26"/>
      <c r="F12" s="30">
        <v>2197</v>
      </c>
      <c r="G12" s="26"/>
      <c r="H12" s="30">
        <v>0</v>
      </c>
      <c r="I12" s="26"/>
      <c r="J12" s="30">
        <v>521011</v>
      </c>
      <c r="K12" s="26"/>
      <c r="L12" s="41">
        <f t="shared" si="0"/>
        <v>1.1327133046157369E-5</v>
      </c>
    </row>
    <row r="13" spans="1:15" ht="21.75" customHeight="1" x14ac:dyDescent="0.2">
      <c r="A13" s="16" t="s">
        <v>77</v>
      </c>
      <c r="B13" s="16"/>
      <c r="D13" s="30">
        <v>496000</v>
      </c>
      <c r="E13" s="26"/>
      <c r="F13" s="30">
        <v>0</v>
      </c>
      <c r="G13" s="26"/>
      <c r="H13" s="30">
        <v>0</v>
      </c>
      <c r="I13" s="26"/>
      <c r="J13" s="30">
        <v>496000</v>
      </c>
      <c r="K13" s="26"/>
      <c r="L13" s="41">
        <f t="shared" si="0"/>
        <v>1.0783376916982665E-5</v>
      </c>
    </row>
    <row r="14" spans="1:15" ht="21.75" customHeight="1" x14ac:dyDescent="0.2">
      <c r="A14" s="16" t="s">
        <v>78</v>
      </c>
      <c r="B14" s="16"/>
      <c r="D14" s="30">
        <v>331696</v>
      </c>
      <c r="E14" s="26"/>
      <c r="F14" s="30">
        <v>0</v>
      </c>
      <c r="G14" s="26"/>
      <c r="H14" s="30">
        <v>0</v>
      </c>
      <c r="I14" s="26"/>
      <c r="J14" s="30">
        <v>331696</v>
      </c>
      <c r="K14" s="26"/>
      <c r="L14" s="41">
        <f t="shared" si="0"/>
        <v>7.2112963505150837E-6</v>
      </c>
    </row>
    <row r="15" spans="1:15" ht="21.75" customHeight="1" x14ac:dyDescent="0.2">
      <c r="A15" s="16" t="s">
        <v>79</v>
      </c>
      <c r="B15" s="16"/>
      <c r="D15" s="30">
        <v>865945</v>
      </c>
      <c r="E15" s="26"/>
      <c r="F15" s="30">
        <v>0</v>
      </c>
      <c r="G15" s="26"/>
      <c r="H15" s="30">
        <v>216000</v>
      </c>
      <c r="I15" s="26"/>
      <c r="J15" s="30">
        <v>649945</v>
      </c>
      <c r="K15" s="26"/>
      <c r="L15" s="41">
        <f t="shared" si="0"/>
        <v>1.4130245786911891E-5</v>
      </c>
    </row>
    <row r="16" spans="1:15" ht="21.75" customHeight="1" x14ac:dyDescent="0.2">
      <c r="A16" s="17" t="s">
        <v>80</v>
      </c>
      <c r="B16" s="17"/>
      <c r="D16" s="32">
        <v>540844045</v>
      </c>
      <c r="E16" s="26"/>
      <c r="F16" s="32">
        <v>57892081520</v>
      </c>
      <c r="G16" s="26"/>
      <c r="H16" s="32">
        <v>48976969539</v>
      </c>
      <c r="I16" s="26"/>
      <c r="J16" s="32">
        <v>9455956026</v>
      </c>
      <c r="K16" s="26"/>
      <c r="L16" s="41">
        <f t="shared" si="0"/>
        <v>0.20557890713461999</v>
      </c>
    </row>
    <row r="17" spans="1:12" ht="21.75" customHeight="1" x14ac:dyDescent="0.2">
      <c r="A17" s="18" t="s">
        <v>65</v>
      </c>
      <c r="B17" s="18"/>
      <c r="D17" s="33">
        <v>596859721</v>
      </c>
      <c r="E17" s="26"/>
      <c r="F17" s="33">
        <v>90497831670</v>
      </c>
      <c r="G17" s="26"/>
      <c r="H17" s="33">
        <v>48977185539</v>
      </c>
      <c r="I17" s="26"/>
      <c r="J17" s="33">
        <v>42117505852</v>
      </c>
      <c r="K17" s="26"/>
      <c r="L17" s="34">
        <f>SUM(L9:L16)</f>
        <v>0.91566318630108678</v>
      </c>
    </row>
    <row r="18" spans="1:12" x14ac:dyDescent="0.2">
      <c r="D18" s="26"/>
      <c r="E18" s="26"/>
      <c r="F18" s="26"/>
      <c r="G18" s="26"/>
      <c r="H18" s="26"/>
      <c r="I18" s="26"/>
      <c r="J18" s="26"/>
      <c r="K18" s="26"/>
      <c r="L18" s="26"/>
    </row>
    <row r="19" spans="1:12" x14ac:dyDescent="0.2">
      <c r="D19" s="26"/>
      <c r="E19" s="26"/>
      <c r="F19" s="26"/>
      <c r="G19" s="26"/>
      <c r="H19" s="26"/>
      <c r="I19" s="26"/>
      <c r="J19" s="26"/>
      <c r="K19" s="26"/>
      <c r="L19" s="26"/>
    </row>
    <row r="20" spans="1:12" x14ac:dyDescent="0.2">
      <c r="D20" s="26"/>
      <c r="E20" s="26"/>
      <c r="F20" s="26"/>
      <c r="G20" s="26"/>
      <c r="H20" s="26"/>
      <c r="I20" s="26"/>
      <c r="J20" s="26"/>
      <c r="K20" s="26"/>
      <c r="L20" s="26"/>
    </row>
    <row r="21" spans="1:12" x14ac:dyDescent="0.2">
      <c r="D21" s="26"/>
      <c r="E21" s="26"/>
      <c r="F21" s="26"/>
      <c r="G21" s="26"/>
      <c r="H21" s="26"/>
      <c r="I21" s="26"/>
      <c r="J21" s="26"/>
      <c r="K21" s="26"/>
      <c r="L21" s="26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rightToLeft="1" workbookViewId="0">
      <selection activeCell="N5" sqref="N5:R3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6.42578125" bestFit="1" customWidth="1"/>
  </cols>
  <sheetData>
    <row r="1" spans="1:14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4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</row>
    <row r="3" spans="1:14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4" ht="14.45" customHeight="1" x14ac:dyDescent="0.2"/>
    <row r="5" spans="1:14" ht="29.1" customHeight="1" x14ac:dyDescent="0.2">
      <c r="A5" s="1" t="s">
        <v>82</v>
      </c>
      <c r="B5" s="12" t="s">
        <v>83</v>
      </c>
      <c r="C5" s="12"/>
      <c r="D5" s="12"/>
      <c r="E5" s="12"/>
      <c r="F5" s="12"/>
      <c r="G5" s="12"/>
      <c r="H5" s="12"/>
      <c r="I5" s="12"/>
      <c r="J5" s="12"/>
    </row>
    <row r="6" spans="1:14" ht="14.45" customHeight="1" x14ac:dyDescent="0.2"/>
    <row r="7" spans="1:14" ht="14.45" customHeight="1" x14ac:dyDescent="0.2">
      <c r="A7" s="13" t="s">
        <v>84</v>
      </c>
      <c r="B7" s="13"/>
      <c r="D7" s="2" t="s">
        <v>85</v>
      </c>
      <c r="F7" s="2" t="s">
        <v>70</v>
      </c>
      <c r="H7" s="2" t="s">
        <v>86</v>
      </c>
      <c r="J7" s="2" t="s">
        <v>87</v>
      </c>
    </row>
    <row r="8" spans="1:14" ht="21.75" customHeight="1" x14ac:dyDescent="0.2">
      <c r="A8" s="15" t="s">
        <v>88</v>
      </c>
      <c r="B8" s="15"/>
      <c r="D8" s="43" t="s">
        <v>89</v>
      </c>
      <c r="E8" s="26"/>
      <c r="F8" s="27">
        <f>'درآمد سرمایه گذاری در سهام'!J71</f>
        <v>190628911436</v>
      </c>
      <c r="G8" s="26"/>
      <c r="H8" s="28">
        <f>F8/$F$13*100</f>
        <v>99.814488278671874</v>
      </c>
      <c r="I8" s="26"/>
      <c r="J8" s="28">
        <f>F8/4599672290216*100</f>
        <v>4.1444020227590626</v>
      </c>
      <c r="K8" s="26"/>
      <c r="L8" s="26"/>
      <c r="M8" s="26"/>
      <c r="N8" s="39"/>
    </row>
    <row r="9" spans="1:14" ht="21.75" customHeight="1" x14ac:dyDescent="0.2">
      <c r="A9" s="16" t="s">
        <v>90</v>
      </c>
      <c r="B9" s="16"/>
      <c r="D9" s="44" t="s">
        <v>91</v>
      </c>
      <c r="E9" s="26"/>
      <c r="F9" s="30">
        <v>0</v>
      </c>
      <c r="G9" s="26"/>
      <c r="H9" s="41">
        <f t="shared" ref="H9:H12" si="0">F9/$F$13*100</f>
        <v>0</v>
      </c>
      <c r="I9" s="26"/>
      <c r="J9" s="41">
        <f t="shared" ref="J9:J12" si="1">F9/4599672290216*100</f>
        <v>0</v>
      </c>
      <c r="K9" s="26"/>
      <c r="L9" s="26"/>
      <c r="M9" s="26"/>
    </row>
    <row r="10" spans="1:14" ht="21.75" customHeight="1" x14ac:dyDescent="0.2">
      <c r="A10" s="16" t="s">
        <v>92</v>
      </c>
      <c r="B10" s="16"/>
      <c r="D10" s="44" t="s">
        <v>93</v>
      </c>
      <c r="E10" s="26"/>
      <c r="F10" s="30">
        <v>0</v>
      </c>
      <c r="G10" s="26"/>
      <c r="H10" s="41">
        <f t="shared" si="0"/>
        <v>0</v>
      </c>
      <c r="I10" s="26"/>
      <c r="J10" s="41">
        <f t="shared" si="1"/>
        <v>0</v>
      </c>
      <c r="K10" s="26"/>
      <c r="L10" s="26"/>
      <c r="M10" s="26"/>
    </row>
    <row r="11" spans="1:14" ht="21.75" customHeight="1" x14ac:dyDescent="0.2">
      <c r="A11" s="16" t="s">
        <v>94</v>
      </c>
      <c r="B11" s="16"/>
      <c r="D11" s="44" t="s">
        <v>95</v>
      </c>
      <c r="E11" s="26"/>
      <c r="F11" s="30">
        <f>'سود سپرده بانکی'!G13</f>
        <v>844769</v>
      </c>
      <c r="G11" s="26"/>
      <c r="H11" s="41">
        <f t="shared" si="0"/>
        <v>4.4232632297747896E-4</v>
      </c>
      <c r="I11" s="26"/>
      <c r="J11" s="41">
        <f t="shared" si="1"/>
        <v>1.8365851884642192E-5</v>
      </c>
      <c r="K11" s="26"/>
      <c r="L11" s="26"/>
      <c r="M11" s="26"/>
      <c r="N11" s="39"/>
    </row>
    <row r="12" spans="1:14" ht="21.75" customHeight="1" x14ac:dyDescent="0.2">
      <c r="A12" s="17" t="s">
        <v>96</v>
      </c>
      <c r="B12" s="17"/>
      <c r="D12" s="45" t="s">
        <v>97</v>
      </c>
      <c r="E12" s="26"/>
      <c r="F12" s="32">
        <f>'سایر درآمدها'!D11</f>
        <v>353451467</v>
      </c>
      <c r="G12" s="26"/>
      <c r="H12" s="41">
        <f t="shared" si="0"/>
        <v>0.18506939500515018</v>
      </c>
      <c r="I12" s="26"/>
      <c r="J12" s="41">
        <f t="shared" si="1"/>
        <v>7.6842749808900398E-3</v>
      </c>
      <c r="K12" s="26"/>
      <c r="L12" s="26"/>
      <c r="M12" s="26"/>
      <c r="N12" s="39"/>
    </row>
    <row r="13" spans="1:14" ht="21.75" customHeight="1" x14ac:dyDescent="0.2">
      <c r="A13" s="18" t="s">
        <v>65</v>
      </c>
      <c r="B13" s="18"/>
      <c r="D13" s="35"/>
      <c r="E13" s="26"/>
      <c r="F13" s="33">
        <f>SUM(F8:F12)</f>
        <v>190983207672</v>
      </c>
      <c r="G13" s="26"/>
      <c r="H13" s="34">
        <f>SUM(H8:H12)</f>
        <v>100</v>
      </c>
      <c r="I13" s="26"/>
      <c r="J13" s="34">
        <f>SUM(J8:J12)</f>
        <v>4.1521046635918371</v>
      </c>
      <c r="K13" s="26"/>
      <c r="L13" s="26"/>
      <c r="M13" s="26"/>
      <c r="N13" s="39"/>
    </row>
    <row r="14" spans="1:14" x14ac:dyDescent="0.2"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4" x14ac:dyDescent="0.2"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4" x14ac:dyDescent="0.2"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4:13" x14ac:dyDescent="0.2">
      <c r="D17" s="26"/>
      <c r="E17" s="26"/>
      <c r="F17" s="26"/>
      <c r="G17" s="26"/>
      <c r="H17" s="26"/>
      <c r="I17" s="26"/>
      <c r="J17" s="26"/>
      <c r="K17" s="26"/>
      <c r="L17" s="26"/>
      <c r="M17" s="26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76"/>
  <sheetViews>
    <sheetView rightToLeft="1" tabSelected="1" workbookViewId="0">
      <selection activeCell="U22" sqref="U2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4.4257812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6" bestFit="1" customWidth="1"/>
    <col min="18" max="18" width="1.28515625" customWidth="1"/>
    <col min="19" max="19" width="16.855468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  <col min="27" max="27" width="16" bestFit="1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8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8" ht="14.45" customHeight="1" x14ac:dyDescent="0.2"/>
    <row r="5" spans="1:28" ht="14.45" customHeight="1" x14ac:dyDescent="0.2">
      <c r="A5" s="1" t="s">
        <v>98</v>
      </c>
      <c r="B5" s="12" t="s">
        <v>99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8" ht="14.45" customHeight="1" x14ac:dyDescent="0.2">
      <c r="D6" s="13" t="s">
        <v>100</v>
      </c>
      <c r="E6" s="13"/>
      <c r="F6" s="13"/>
      <c r="G6" s="13"/>
      <c r="H6" s="13"/>
      <c r="I6" s="13"/>
      <c r="J6" s="13"/>
      <c r="K6" s="13"/>
      <c r="L6" s="13"/>
      <c r="N6" s="13" t="s">
        <v>101</v>
      </c>
      <c r="O6" s="13"/>
      <c r="P6" s="13"/>
      <c r="Q6" s="13"/>
      <c r="R6" s="13"/>
      <c r="S6" s="13"/>
      <c r="T6" s="13"/>
      <c r="U6" s="13"/>
      <c r="V6" s="13"/>
      <c r="W6" s="13"/>
    </row>
    <row r="7" spans="1:28" ht="14.45" customHeight="1" x14ac:dyDescent="0.2">
      <c r="D7" s="3"/>
      <c r="E7" s="3"/>
      <c r="F7" s="3"/>
      <c r="G7" s="3"/>
      <c r="H7" s="3"/>
      <c r="I7" s="3"/>
      <c r="J7" s="14" t="s">
        <v>65</v>
      </c>
      <c r="K7" s="14"/>
      <c r="L7" s="14"/>
      <c r="N7" s="3"/>
      <c r="O7" s="3"/>
      <c r="P7" s="3"/>
      <c r="Q7" s="3"/>
      <c r="R7" s="3"/>
      <c r="S7" s="3"/>
      <c r="T7" s="3"/>
      <c r="U7" s="14" t="s">
        <v>65</v>
      </c>
      <c r="V7" s="14"/>
      <c r="W7" s="14"/>
    </row>
    <row r="8" spans="1:28" ht="14.45" customHeight="1" x14ac:dyDescent="0.2">
      <c r="A8" s="13" t="s">
        <v>102</v>
      </c>
      <c r="B8" s="13"/>
      <c r="D8" s="2" t="s">
        <v>103</v>
      </c>
      <c r="F8" s="2" t="s">
        <v>104</v>
      </c>
      <c r="H8" s="2" t="s">
        <v>105</v>
      </c>
      <c r="J8" s="4" t="s">
        <v>70</v>
      </c>
      <c r="K8" s="3"/>
      <c r="L8" s="4" t="s">
        <v>86</v>
      </c>
      <c r="N8" s="2" t="s">
        <v>103</v>
      </c>
      <c r="P8" s="13" t="s">
        <v>104</v>
      </c>
      <c r="Q8" s="13"/>
      <c r="S8" s="2" t="s">
        <v>105</v>
      </c>
      <c r="U8" s="4" t="s">
        <v>70</v>
      </c>
      <c r="V8" s="3"/>
      <c r="W8" s="4" t="s">
        <v>86</v>
      </c>
      <c r="AA8" s="30"/>
      <c r="AB8" s="30"/>
    </row>
    <row r="9" spans="1:28" ht="21.75" customHeight="1" x14ac:dyDescent="0.2">
      <c r="A9" s="15" t="s">
        <v>31</v>
      </c>
      <c r="B9" s="15"/>
      <c r="D9" s="27">
        <v>0</v>
      </c>
      <c r="E9" s="26"/>
      <c r="F9" s="27">
        <v>0</v>
      </c>
      <c r="G9" s="26"/>
      <c r="H9" s="27">
        <f>'درآمد ناشی از فروش'!I8</f>
        <v>-3892627876</v>
      </c>
      <c r="I9" s="26"/>
      <c r="J9" s="27">
        <f>D9+F9+H9</f>
        <v>-3892627876</v>
      </c>
      <c r="K9" s="26"/>
      <c r="L9" s="28">
        <f>J9/190983207672*100</f>
        <v>-2.0382042607040667</v>
      </c>
      <c r="M9" s="26"/>
      <c r="N9" s="27">
        <v>3333505800</v>
      </c>
      <c r="O9" s="26"/>
      <c r="P9" s="25">
        <v>0</v>
      </c>
      <c r="Q9" s="25"/>
      <c r="R9" s="26"/>
      <c r="S9" s="27">
        <v>1546201411</v>
      </c>
      <c r="T9" s="26"/>
      <c r="U9" s="27">
        <f>N9+P9+S9</f>
        <v>4879707211</v>
      </c>
      <c r="V9" s="26"/>
      <c r="W9" s="28">
        <f>U9/266996362113*100</f>
        <v>1.8276305985527912</v>
      </c>
      <c r="AA9" s="30"/>
      <c r="AB9" s="30"/>
    </row>
    <row r="10" spans="1:28" ht="21.75" customHeight="1" x14ac:dyDescent="0.2">
      <c r="A10" s="16" t="s">
        <v>36</v>
      </c>
      <c r="B10" s="16"/>
      <c r="D10" s="30">
        <v>0</v>
      </c>
      <c r="E10" s="26"/>
      <c r="F10" s="30">
        <v>1463398319</v>
      </c>
      <c r="G10" s="26"/>
      <c r="H10" s="30">
        <v>1529024882</v>
      </c>
      <c r="I10" s="26"/>
      <c r="J10" s="35">
        <f t="shared" ref="J10:J70" si="0">D10+F10+H10</f>
        <v>2992423201</v>
      </c>
      <c r="K10" s="26"/>
      <c r="L10" s="41">
        <f t="shared" ref="L10:L70" si="1">J10/190983207672*100</f>
        <v>1.5668514721667428</v>
      </c>
      <c r="M10" s="26"/>
      <c r="N10" s="30">
        <v>27935000000</v>
      </c>
      <c r="O10" s="26"/>
      <c r="P10" s="29">
        <v>4445546411</v>
      </c>
      <c r="Q10" s="29"/>
      <c r="R10" s="26"/>
      <c r="S10" s="30">
        <v>-22763016822</v>
      </c>
      <c r="T10" s="26"/>
      <c r="U10" s="35">
        <f t="shared" ref="U10:U70" si="2">N10+P10+S10</f>
        <v>9617529589</v>
      </c>
      <c r="V10" s="26"/>
      <c r="W10" s="41">
        <f t="shared" ref="W10:W70" si="3">U10/266996362113*100</f>
        <v>3.602120086164172</v>
      </c>
      <c r="AA10" s="30"/>
      <c r="AB10" s="30"/>
    </row>
    <row r="11" spans="1:28" ht="21.75" customHeight="1" x14ac:dyDescent="0.2">
      <c r="A11" s="16" t="s">
        <v>106</v>
      </c>
      <c r="B11" s="16"/>
      <c r="D11" s="30">
        <v>0</v>
      </c>
      <c r="E11" s="26"/>
      <c r="F11" s="30">
        <v>0</v>
      </c>
      <c r="G11" s="26"/>
      <c r="H11" s="30">
        <v>0</v>
      </c>
      <c r="I11" s="26"/>
      <c r="J11" s="35">
        <f t="shared" si="0"/>
        <v>0</v>
      </c>
      <c r="K11" s="26"/>
      <c r="L11" s="41">
        <f t="shared" si="1"/>
        <v>0</v>
      </c>
      <c r="M11" s="26"/>
      <c r="N11" s="30">
        <v>1481732070</v>
      </c>
      <c r="O11" s="26"/>
      <c r="P11" s="29">
        <v>0</v>
      </c>
      <c r="Q11" s="29"/>
      <c r="R11" s="26"/>
      <c r="S11" s="30">
        <v>1122508879</v>
      </c>
      <c r="T11" s="26"/>
      <c r="U11" s="35">
        <f t="shared" si="2"/>
        <v>2604240949</v>
      </c>
      <c r="V11" s="26"/>
      <c r="W11" s="41">
        <f t="shared" si="3"/>
        <v>0.97538443160428367</v>
      </c>
      <c r="AA11" s="30"/>
      <c r="AB11" s="30"/>
    </row>
    <row r="12" spans="1:28" ht="21.75" customHeight="1" x14ac:dyDescent="0.2">
      <c r="A12" s="16" t="s">
        <v>26</v>
      </c>
      <c r="B12" s="16"/>
      <c r="D12" s="30">
        <v>0</v>
      </c>
      <c r="E12" s="26"/>
      <c r="F12" s="30">
        <v>14692647279</v>
      </c>
      <c r="G12" s="26"/>
      <c r="H12" s="30">
        <v>0</v>
      </c>
      <c r="I12" s="26"/>
      <c r="J12" s="35">
        <f t="shared" si="0"/>
        <v>14692647279</v>
      </c>
      <c r="K12" s="26"/>
      <c r="L12" s="41">
        <f t="shared" si="1"/>
        <v>7.693161853388478</v>
      </c>
      <c r="M12" s="26"/>
      <c r="N12" s="30">
        <v>35883893477</v>
      </c>
      <c r="O12" s="26"/>
      <c r="P12" s="29">
        <v>-23508235528</v>
      </c>
      <c r="Q12" s="29"/>
      <c r="R12" s="26"/>
      <c r="S12" s="30">
        <v>-5317215500</v>
      </c>
      <c r="T12" s="26"/>
      <c r="U12" s="35">
        <f t="shared" si="2"/>
        <v>7058442449</v>
      </c>
      <c r="V12" s="26"/>
      <c r="W12" s="41">
        <f t="shared" si="3"/>
        <v>2.6436474239348167</v>
      </c>
      <c r="AA12" s="30"/>
      <c r="AB12" s="30"/>
    </row>
    <row r="13" spans="1:28" ht="21.75" customHeight="1" x14ac:dyDescent="0.2">
      <c r="A13" s="16" t="s">
        <v>107</v>
      </c>
      <c r="B13" s="16"/>
      <c r="D13" s="30">
        <v>0</v>
      </c>
      <c r="E13" s="26"/>
      <c r="F13" s="30">
        <v>0</v>
      </c>
      <c r="G13" s="26"/>
      <c r="H13" s="30">
        <v>0</v>
      </c>
      <c r="I13" s="26"/>
      <c r="J13" s="35">
        <f t="shared" si="0"/>
        <v>0</v>
      </c>
      <c r="K13" s="26"/>
      <c r="L13" s="41">
        <f t="shared" si="1"/>
        <v>0</v>
      </c>
      <c r="M13" s="26"/>
      <c r="N13" s="30">
        <v>0</v>
      </c>
      <c r="O13" s="26"/>
      <c r="P13" s="29">
        <v>0</v>
      </c>
      <c r="Q13" s="29"/>
      <c r="R13" s="26"/>
      <c r="S13" s="30">
        <v>525366861</v>
      </c>
      <c r="T13" s="26"/>
      <c r="U13" s="35">
        <f t="shared" si="2"/>
        <v>525366861</v>
      </c>
      <c r="V13" s="26"/>
      <c r="W13" s="41">
        <f t="shared" si="3"/>
        <v>0.19676929559723763</v>
      </c>
      <c r="AA13" s="30"/>
      <c r="AB13" s="30"/>
    </row>
    <row r="14" spans="1:28" ht="21.75" customHeight="1" x14ac:dyDescent="0.2">
      <c r="A14" s="16" t="s">
        <v>60</v>
      </c>
      <c r="B14" s="16"/>
      <c r="D14" s="30">
        <v>0</v>
      </c>
      <c r="E14" s="26"/>
      <c r="F14" s="30">
        <v>2640196800</v>
      </c>
      <c r="G14" s="26"/>
      <c r="H14" s="30">
        <v>0</v>
      </c>
      <c r="I14" s="26"/>
      <c r="J14" s="35">
        <f t="shared" si="0"/>
        <v>2640196800</v>
      </c>
      <c r="K14" s="26"/>
      <c r="L14" s="41">
        <f t="shared" si="1"/>
        <v>1.3824235293682727</v>
      </c>
      <c r="M14" s="26"/>
      <c r="N14" s="30">
        <v>13678937135</v>
      </c>
      <c r="O14" s="26"/>
      <c r="P14" s="29">
        <v>1534812978</v>
      </c>
      <c r="Q14" s="29"/>
      <c r="R14" s="26"/>
      <c r="S14" s="30">
        <v>-647930947</v>
      </c>
      <c r="T14" s="26"/>
      <c r="U14" s="35">
        <f t="shared" si="2"/>
        <v>14565819166</v>
      </c>
      <c r="V14" s="26"/>
      <c r="W14" s="41">
        <f t="shared" si="3"/>
        <v>5.4554373140991919</v>
      </c>
    </row>
    <row r="15" spans="1:28" ht="21.75" customHeight="1" x14ac:dyDescent="0.2">
      <c r="A15" s="16" t="s">
        <v>108</v>
      </c>
      <c r="B15" s="16"/>
      <c r="D15" s="30">
        <v>0</v>
      </c>
      <c r="E15" s="26"/>
      <c r="F15" s="30">
        <v>0</v>
      </c>
      <c r="G15" s="26"/>
      <c r="H15" s="30">
        <v>0</v>
      </c>
      <c r="I15" s="26"/>
      <c r="J15" s="35">
        <f t="shared" si="0"/>
        <v>0</v>
      </c>
      <c r="K15" s="26"/>
      <c r="L15" s="41">
        <f t="shared" si="1"/>
        <v>0</v>
      </c>
      <c r="M15" s="26"/>
      <c r="N15" s="30">
        <v>0</v>
      </c>
      <c r="O15" s="26"/>
      <c r="P15" s="29">
        <v>0</v>
      </c>
      <c r="Q15" s="29"/>
      <c r="R15" s="26"/>
      <c r="S15" s="30">
        <v>-52073706</v>
      </c>
      <c r="T15" s="26"/>
      <c r="U15" s="35">
        <f t="shared" si="2"/>
        <v>-52073706</v>
      </c>
      <c r="V15" s="26"/>
      <c r="W15" s="41">
        <f t="shared" si="3"/>
        <v>-1.9503526410581208E-2</v>
      </c>
    </row>
    <row r="16" spans="1:28" ht="21.75" customHeight="1" x14ac:dyDescent="0.2">
      <c r="A16" s="16" t="s">
        <v>109</v>
      </c>
      <c r="B16" s="16"/>
      <c r="D16" s="30">
        <v>0</v>
      </c>
      <c r="E16" s="26"/>
      <c r="F16" s="30">
        <v>0</v>
      </c>
      <c r="G16" s="26"/>
      <c r="H16" s="30">
        <v>0</v>
      </c>
      <c r="I16" s="26"/>
      <c r="J16" s="35">
        <f t="shared" si="0"/>
        <v>0</v>
      </c>
      <c r="K16" s="26"/>
      <c r="L16" s="41">
        <f t="shared" si="1"/>
        <v>0</v>
      </c>
      <c r="M16" s="26"/>
      <c r="N16" s="30">
        <v>0</v>
      </c>
      <c r="O16" s="26"/>
      <c r="P16" s="29">
        <v>0</v>
      </c>
      <c r="Q16" s="29"/>
      <c r="R16" s="26"/>
      <c r="S16" s="30">
        <v>-5021709619</v>
      </c>
      <c r="T16" s="26"/>
      <c r="U16" s="35">
        <f t="shared" si="2"/>
        <v>-5021709619</v>
      </c>
      <c r="V16" s="26"/>
      <c r="W16" s="41">
        <f t="shared" si="3"/>
        <v>-1.8808157456747212</v>
      </c>
    </row>
    <row r="17" spans="1:23" ht="21.75" customHeight="1" x14ac:dyDescent="0.2">
      <c r="A17" s="16" t="s">
        <v>25</v>
      </c>
      <c r="B17" s="16"/>
      <c r="D17" s="30">
        <v>0</v>
      </c>
      <c r="E17" s="26"/>
      <c r="F17" s="30">
        <v>208750500</v>
      </c>
      <c r="G17" s="26"/>
      <c r="H17" s="30">
        <v>0</v>
      </c>
      <c r="I17" s="26"/>
      <c r="J17" s="35">
        <f t="shared" si="0"/>
        <v>208750500</v>
      </c>
      <c r="K17" s="26"/>
      <c r="L17" s="41">
        <f t="shared" si="1"/>
        <v>0.10930306519854566</v>
      </c>
      <c r="M17" s="26"/>
      <c r="N17" s="30">
        <v>6100000000</v>
      </c>
      <c r="O17" s="26"/>
      <c r="P17" s="29">
        <v>-13568782300</v>
      </c>
      <c r="Q17" s="29"/>
      <c r="R17" s="26"/>
      <c r="S17" s="30">
        <v>524609782</v>
      </c>
      <c r="T17" s="26"/>
      <c r="U17" s="35">
        <f t="shared" si="2"/>
        <v>-6944172518</v>
      </c>
      <c r="V17" s="26"/>
      <c r="W17" s="41">
        <f t="shared" si="3"/>
        <v>-2.6008491138396259</v>
      </c>
    </row>
    <row r="18" spans="1:23" ht="21.75" customHeight="1" x14ac:dyDescent="0.2">
      <c r="A18" s="16" t="s">
        <v>110</v>
      </c>
      <c r="B18" s="16"/>
      <c r="D18" s="30">
        <v>0</v>
      </c>
      <c r="E18" s="26"/>
      <c r="F18" s="30">
        <v>0</v>
      </c>
      <c r="G18" s="26"/>
      <c r="H18" s="30">
        <v>0</v>
      </c>
      <c r="I18" s="26"/>
      <c r="J18" s="35">
        <f t="shared" si="0"/>
        <v>0</v>
      </c>
      <c r="K18" s="26"/>
      <c r="L18" s="41">
        <f t="shared" si="1"/>
        <v>0</v>
      </c>
      <c r="M18" s="26"/>
      <c r="N18" s="30">
        <v>25250414310</v>
      </c>
      <c r="O18" s="26"/>
      <c r="P18" s="29">
        <v>0</v>
      </c>
      <c r="Q18" s="29"/>
      <c r="R18" s="26"/>
      <c r="S18" s="30">
        <v>-42666900126</v>
      </c>
      <c r="T18" s="26"/>
      <c r="U18" s="35">
        <f t="shared" si="2"/>
        <v>-17416485816</v>
      </c>
      <c r="V18" s="26"/>
      <c r="W18" s="41">
        <f t="shared" si="3"/>
        <v>-6.5231172732716409</v>
      </c>
    </row>
    <row r="19" spans="1:23" ht="21.75" customHeight="1" x14ac:dyDescent="0.2">
      <c r="A19" s="16" t="s">
        <v>51</v>
      </c>
      <c r="B19" s="16"/>
      <c r="D19" s="30">
        <v>0</v>
      </c>
      <c r="E19" s="26"/>
      <c r="F19" s="30">
        <v>10781466300</v>
      </c>
      <c r="G19" s="26"/>
      <c r="H19" s="30">
        <v>0</v>
      </c>
      <c r="I19" s="26"/>
      <c r="J19" s="35">
        <f t="shared" si="0"/>
        <v>10781466300</v>
      </c>
      <c r="K19" s="26"/>
      <c r="L19" s="41">
        <f t="shared" si="1"/>
        <v>5.645243072111553</v>
      </c>
      <c r="M19" s="26"/>
      <c r="N19" s="30">
        <v>0</v>
      </c>
      <c r="O19" s="26"/>
      <c r="P19" s="29">
        <v>18318353733</v>
      </c>
      <c r="Q19" s="29"/>
      <c r="R19" s="26"/>
      <c r="S19" s="30">
        <v>675359354</v>
      </c>
      <c r="T19" s="26"/>
      <c r="U19" s="35">
        <f t="shared" si="2"/>
        <v>18993713087</v>
      </c>
      <c r="V19" s="26"/>
      <c r="W19" s="41">
        <f t="shared" si="3"/>
        <v>7.113847146337279</v>
      </c>
    </row>
    <row r="20" spans="1:23" ht="21.75" customHeight="1" x14ac:dyDescent="0.2">
      <c r="A20" s="16" t="s">
        <v>111</v>
      </c>
      <c r="B20" s="16"/>
      <c r="D20" s="30">
        <v>0</v>
      </c>
      <c r="E20" s="26"/>
      <c r="F20" s="30">
        <v>0</v>
      </c>
      <c r="G20" s="26"/>
      <c r="H20" s="30">
        <v>0</v>
      </c>
      <c r="I20" s="26"/>
      <c r="J20" s="35">
        <f t="shared" si="0"/>
        <v>0</v>
      </c>
      <c r="K20" s="26"/>
      <c r="L20" s="41">
        <f t="shared" si="1"/>
        <v>0</v>
      </c>
      <c r="M20" s="26"/>
      <c r="N20" s="30">
        <v>0</v>
      </c>
      <c r="O20" s="26"/>
      <c r="P20" s="29">
        <v>0</v>
      </c>
      <c r="Q20" s="29"/>
      <c r="R20" s="26"/>
      <c r="S20" s="30">
        <v>-9846946</v>
      </c>
      <c r="T20" s="26"/>
      <c r="U20" s="35">
        <f t="shared" si="2"/>
        <v>-9846946</v>
      </c>
      <c r="V20" s="26"/>
      <c r="W20" s="41">
        <f t="shared" si="3"/>
        <v>-3.6880450063332734E-3</v>
      </c>
    </row>
    <row r="21" spans="1:23" ht="21.75" customHeight="1" x14ac:dyDescent="0.2">
      <c r="A21" s="16" t="s">
        <v>46</v>
      </c>
      <c r="B21" s="16"/>
      <c r="D21" s="30">
        <v>0</v>
      </c>
      <c r="E21" s="26"/>
      <c r="F21" s="30">
        <v>-5433676110</v>
      </c>
      <c r="G21" s="26"/>
      <c r="H21" s="30">
        <v>0</v>
      </c>
      <c r="I21" s="26"/>
      <c r="J21" s="35">
        <f t="shared" si="0"/>
        <v>-5433676110</v>
      </c>
      <c r="K21" s="26"/>
      <c r="L21" s="41">
        <f t="shared" si="1"/>
        <v>-2.8451067380394774</v>
      </c>
      <c r="M21" s="26"/>
      <c r="N21" s="30">
        <v>2217559765</v>
      </c>
      <c r="O21" s="26"/>
      <c r="P21" s="29">
        <v>-8135504022</v>
      </c>
      <c r="Q21" s="29"/>
      <c r="R21" s="26"/>
      <c r="S21" s="30">
        <v>-1997051160</v>
      </c>
      <c r="T21" s="26"/>
      <c r="U21" s="35">
        <f t="shared" si="2"/>
        <v>-7914995417</v>
      </c>
      <c r="V21" s="26"/>
      <c r="W21" s="41">
        <f t="shared" si="3"/>
        <v>-2.9644581500515583</v>
      </c>
    </row>
    <row r="22" spans="1:23" ht="21.75" customHeight="1" x14ac:dyDescent="0.2">
      <c r="A22" s="16" t="s">
        <v>37</v>
      </c>
      <c r="B22" s="16"/>
      <c r="D22" s="30">
        <v>14269204342</v>
      </c>
      <c r="E22" s="26"/>
      <c r="F22" s="30">
        <v>-18301506896</v>
      </c>
      <c r="G22" s="26"/>
      <c r="H22" s="30">
        <v>0</v>
      </c>
      <c r="I22" s="26"/>
      <c r="J22" s="35">
        <f t="shared" si="0"/>
        <v>-4032302554</v>
      </c>
      <c r="K22" s="26"/>
      <c r="L22" s="41">
        <f t="shared" si="1"/>
        <v>-2.1113387942070756</v>
      </c>
      <c r="M22" s="26"/>
      <c r="N22" s="30">
        <v>14269204342</v>
      </c>
      <c r="O22" s="26"/>
      <c r="P22" s="29">
        <v>-33083492673</v>
      </c>
      <c r="Q22" s="29"/>
      <c r="R22" s="26"/>
      <c r="S22" s="30">
        <v>-3639390906</v>
      </c>
      <c r="T22" s="26"/>
      <c r="U22" s="35">
        <f t="shared" si="2"/>
        <v>-22453679237</v>
      </c>
      <c r="V22" s="26"/>
      <c r="W22" s="41">
        <f t="shared" si="3"/>
        <v>-8.4097322747405077</v>
      </c>
    </row>
    <row r="23" spans="1:23" ht="21.75" customHeight="1" x14ac:dyDescent="0.2">
      <c r="A23" s="16" t="s">
        <v>48</v>
      </c>
      <c r="B23" s="16"/>
      <c r="D23" s="30">
        <v>0</v>
      </c>
      <c r="E23" s="26"/>
      <c r="F23" s="30">
        <v>-14214915000</v>
      </c>
      <c r="G23" s="26"/>
      <c r="H23" s="30">
        <v>0</v>
      </c>
      <c r="I23" s="26"/>
      <c r="J23" s="35">
        <f t="shared" si="0"/>
        <v>-14214915000</v>
      </c>
      <c r="K23" s="26"/>
      <c r="L23" s="41">
        <f t="shared" si="1"/>
        <v>-7.4430182492342993</v>
      </c>
      <c r="M23" s="26"/>
      <c r="N23" s="30">
        <v>39727891156</v>
      </c>
      <c r="O23" s="26"/>
      <c r="P23" s="29">
        <v>-62227530381</v>
      </c>
      <c r="Q23" s="29"/>
      <c r="R23" s="26"/>
      <c r="S23" s="30">
        <v>16157338785</v>
      </c>
      <c r="T23" s="26"/>
      <c r="U23" s="35">
        <f t="shared" si="2"/>
        <v>-6342300440</v>
      </c>
      <c r="V23" s="26"/>
      <c r="W23" s="41">
        <f t="shared" si="3"/>
        <v>-2.3754257885041028</v>
      </c>
    </row>
    <row r="24" spans="1:23" ht="21.75" customHeight="1" x14ac:dyDescent="0.2">
      <c r="A24" s="16" t="s">
        <v>34</v>
      </c>
      <c r="B24" s="16"/>
      <c r="D24" s="30">
        <v>9905020353</v>
      </c>
      <c r="E24" s="26"/>
      <c r="F24" s="30">
        <v>-5218762500</v>
      </c>
      <c r="G24" s="26"/>
      <c r="H24" s="30">
        <v>0</v>
      </c>
      <c r="I24" s="26"/>
      <c r="J24" s="35">
        <f t="shared" si="0"/>
        <v>4686257853</v>
      </c>
      <c r="K24" s="26"/>
      <c r="L24" s="41">
        <f t="shared" si="1"/>
        <v>2.4537538719363812</v>
      </c>
      <c r="M24" s="26"/>
      <c r="N24" s="30">
        <v>9905020353</v>
      </c>
      <c r="O24" s="26"/>
      <c r="P24" s="29">
        <v>-5218762444</v>
      </c>
      <c r="Q24" s="29"/>
      <c r="R24" s="26"/>
      <c r="S24" s="30">
        <v>144014864</v>
      </c>
      <c r="T24" s="26"/>
      <c r="U24" s="35">
        <f t="shared" si="2"/>
        <v>4830272773</v>
      </c>
      <c r="V24" s="26"/>
      <c r="W24" s="41">
        <f t="shared" si="3"/>
        <v>1.8091155754982533</v>
      </c>
    </row>
    <row r="25" spans="1:23" ht="21.75" customHeight="1" x14ac:dyDescent="0.2">
      <c r="A25" s="16" t="s">
        <v>59</v>
      </c>
      <c r="B25" s="16"/>
      <c r="D25" s="30">
        <v>0</v>
      </c>
      <c r="E25" s="26"/>
      <c r="F25" s="30">
        <v>9960382660</v>
      </c>
      <c r="G25" s="26"/>
      <c r="H25" s="30">
        <v>0</v>
      </c>
      <c r="I25" s="26"/>
      <c r="J25" s="35">
        <f t="shared" si="0"/>
        <v>9960382660</v>
      </c>
      <c r="K25" s="26"/>
      <c r="L25" s="41">
        <f t="shared" si="1"/>
        <v>5.2153185515169715</v>
      </c>
      <c r="M25" s="26"/>
      <c r="N25" s="30">
        <v>18480098560</v>
      </c>
      <c r="O25" s="26"/>
      <c r="P25" s="29">
        <v>-11093601384</v>
      </c>
      <c r="Q25" s="29"/>
      <c r="R25" s="26"/>
      <c r="S25" s="30">
        <v>-25337260973</v>
      </c>
      <c r="T25" s="26"/>
      <c r="U25" s="35">
        <f t="shared" si="2"/>
        <v>-17950763797</v>
      </c>
      <c r="V25" s="26"/>
      <c r="W25" s="41">
        <f t="shared" si="3"/>
        <v>-6.7232241124703993</v>
      </c>
    </row>
    <row r="26" spans="1:23" ht="21.75" customHeight="1" x14ac:dyDescent="0.2">
      <c r="A26" s="16" t="s">
        <v>20</v>
      </c>
      <c r="B26" s="16"/>
      <c r="D26" s="30">
        <v>0</v>
      </c>
      <c r="E26" s="26"/>
      <c r="F26" s="30">
        <v>4838836590</v>
      </c>
      <c r="G26" s="26"/>
      <c r="H26" s="30">
        <v>0</v>
      </c>
      <c r="I26" s="26"/>
      <c r="J26" s="35">
        <f t="shared" si="0"/>
        <v>4838836590</v>
      </c>
      <c r="K26" s="26"/>
      <c r="L26" s="41">
        <f t="shared" si="1"/>
        <v>2.5336450513022881</v>
      </c>
      <c r="M26" s="26"/>
      <c r="N26" s="30">
        <v>3534000000</v>
      </c>
      <c r="O26" s="26"/>
      <c r="P26" s="29">
        <v>-4260895649</v>
      </c>
      <c r="Q26" s="29"/>
      <c r="R26" s="26"/>
      <c r="S26" s="30">
        <v>1619009624</v>
      </c>
      <c r="T26" s="26"/>
      <c r="U26" s="35">
        <f t="shared" si="2"/>
        <v>892113975</v>
      </c>
      <c r="V26" s="26"/>
      <c r="W26" s="41">
        <f t="shared" si="3"/>
        <v>0.3341296368009814</v>
      </c>
    </row>
    <row r="27" spans="1:23" ht="21.75" customHeight="1" x14ac:dyDescent="0.2">
      <c r="A27" s="16" t="s">
        <v>29</v>
      </c>
      <c r="B27" s="16"/>
      <c r="D27" s="30">
        <v>0</v>
      </c>
      <c r="E27" s="26"/>
      <c r="F27" s="30">
        <v>2848219894</v>
      </c>
      <c r="G27" s="26"/>
      <c r="H27" s="30">
        <v>0</v>
      </c>
      <c r="I27" s="26"/>
      <c r="J27" s="35">
        <f t="shared" si="0"/>
        <v>2848219894</v>
      </c>
      <c r="K27" s="26"/>
      <c r="L27" s="41">
        <f t="shared" si="1"/>
        <v>1.491345720243433</v>
      </c>
      <c r="M27" s="26"/>
      <c r="N27" s="30">
        <v>2157924938</v>
      </c>
      <c r="O27" s="26"/>
      <c r="P27" s="29">
        <v>6687124990</v>
      </c>
      <c r="Q27" s="29"/>
      <c r="R27" s="26"/>
      <c r="S27" s="30">
        <v>926307119</v>
      </c>
      <c r="T27" s="26"/>
      <c r="U27" s="35">
        <f t="shared" si="2"/>
        <v>9771357047</v>
      </c>
      <c r="V27" s="26"/>
      <c r="W27" s="41">
        <f t="shared" si="3"/>
        <v>3.6597341513082116</v>
      </c>
    </row>
    <row r="28" spans="1:23" ht="21.75" customHeight="1" x14ac:dyDescent="0.2">
      <c r="A28" s="16" t="s">
        <v>61</v>
      </c>
      <c r="B28" s="16"/>
      <c r="D28" s="30">
        <v>0</v>
      </c>
      <c r="E28" s="26"/>
      <c r="F28" s="30">
        <v>1739587500</v>
      </c>
      <c r="G28" s="26"/>
      <c r="H28" s="30">
        <v>0</v>
      </c>
      <c r="I28" s="26"/>
      <c r="J28" s="35">
        <f t="shared" si="0"/>
        <v>1739587500</v>
      </c>
      <c r="K28" s="26"/>
      <c r="L28" s="41">
        <f t="shared" si="1"/>
        <v>0.91085887665454701</v>
      </c>
      <c r="M28" s="26"/>
      <c r="N28" s="30">
        <v>4619644034</v>
      </c>
      <c r="O28" s="26"/>
      <c r="P28" s="29">
        <v>4721737506</v>
      </c>
      <c r="Q28" s="29"/>
      <c r="R28" s="26"/>
      <c r="S28" s="30">
        <v>2598895430</v>
      </c>
      <c r="T28" s="26"/>
      <c r="U28" s="35">
        <f t="shared" si="2"/>
        <v>11940276970</v>
      </c>
      <c r="V28" s="26"/>
      <c r="W28" s="41">
        <f t="shared" si="3"/>
        <v>4.4720747786617991</v>
      </c>
    </row>
    <row r="29" spans="1:23" ht="21.75" customHeight="1" x14ac:dyDescent="0.2">
      <c r="A29" s="16" t="s">
        <v>112</v>
      </c>
      <c r="B29" s="16"/>
      <c r="D29" s="30">
        <v>0</v>
      </c>
      <c r="E29" s="26"/>
      <c r="F29" s="30">
        <v>0</v>
      </c>
      <c r="G29" s="26"/>
      <c r="H29" s="30">
        <v>0</v>
      </c>
      <c r="I29" s="26"/>
      <c r="J29" s="35">
        <f t="shared" si="0"/>
        <v>0</v>
      </c>
      <c r="K29" s="26"/>
      <c r="L29" s="41">
        <f t="shared" si="1"/>
        <v>0</v>
      </c>
      <c r="M29" s="26"/>
      <c r="N29" s="30">
        <v>0</v>
      </c>
      <c r="O29" s="26"/>
      <c r="P29" s="29">
        <v>0</v>
      </c>
      <c r="Q29" s="29"/>
      <c r="R29" s="26"/>
      <c r="S29" s="30">
        <v>-489031645</v>
      </c>
      <c r="T29" s="26"/>
      <c r="U29" s="35">
        <f t="shared" si="2"/>
        <v>-489031645</v>
      </c>
      <c r="V29" s="26"/>
      <c r="W29" s="41">
        <f t="shared" si="3"/>
        <v>-0.18316041504454234</v>
      </c>
    </row>
    <row r="30" spans="1:23" ht="21.75" customHeight="1" x14ac:dyDescent="0.2">
      <c r="A30" s="16" t="s">
        <v>23</v>
      </c>
      <c r="B30" s="16"/>
      <c r="D30" s="30">
        <v>0</v>
      </c>
      <c r="E30" s="26"/>
      <c r="F30" s="30">
        <v>-4430667313</v>
      </c>
      <c r="G30" s="26"/>
      <c r="H30" s="30">
        <v>0</v>
      </c>
      <c r="I30" s="26"/>
      <c r="J30" s="35">
        <f t="shared" si="0"/>
        <v>-4430667313</v>
      </c>
      <c r="K30" s="26"/>
      <c r="L30" s="41">
        <f t="shared" si="1"/>
        <v>-2.3199250693335061</v>
      </c>
      <c r="M30" s="26"/>
      <c r="N30" s="30">
        <v>0</v>
      </c>
      <c r="O30" s="26"/>
      <c r="P30" s="29">
        <v>-4076469422</v>
      </c>
      <c r="Q30" s="29"/>
      <c r="R30" s="26"/>
      <c r="S30" s="30">
        <v>-1332114325</v>
      </c>
      <c r="T30" s="26"/>
      <c r="U30" s="35">
        <f t="shared" si="2"/>
        <v>-5408583747</v>
      </c>
      <c r="V30" s="26"/>
      <c r="W30" s="41">
        <f t="shared" si="3"/>
        <v>-2.0257143970789171</v>
      </c>
    </row>
    <row r="31" spans="1:23" ht="21.75" customHeight="1" x14ac:dyDescent="0.2">
      <c r="A31" s="16" t="s">
        <v>55</v>
      </c>
      <c r="B31" s="16"/>
      <c r="D31" s="30">
        <v>0</v>
      </c>
      <c r="E31" s="26"/>
      <c r="F31" s="30">
        <v>13726387030</v>
      </c>
      <c r="G31" s="26"/>
      <c r="H31" s="30">
        <v>0</v>
      </c>
      <c r="I31" s="26"/>
      <c r="J31" s="35">
        <f t="shared" si="0"/>
        <v>13726387030</v>
      </c>
      <c r="K31" s="26"/>
      <c r="L31" s="41">
        <f t="shared" si="1"/>
        <v>7.1872219538662723</v>
      </c>
      <c r="M31" s="26"/>
      <c r="N31" s="30">
        <v>0</v>
      </c>
      <c r="O31" s="26"/>
      <c r="P31" s="29">
        <v>-12179751866</v>
      </c>
      <c r="Q31" s="29"/>
      <c r="R31" s="26"/>
      <c r="S31" s="30">
        <v>-7623291702</v>
      </c>
      <c r="T31" s="26"/>
      <c r="U31" s="35">
        <f t="shared" si="2"/>
        <v>-19803043568</v>
      </c>
      <c r="V31" s="26"/>
      <c r="W31" s="41">
        <f t="shared" si="3"/>
        <v>-7.4169713067546672</v>
      </c>
    </row>
    <row r="32" spans="1:23" ht="21.75" customHeight="1" x14ac:dyDescent="0.2">
      <c r="A32" s="16" t="s">
        <v>49</v>
      </c>
      <c r="B32" s="16"/>
      <c r="D32" s="30">
        <v>0</v>
      </c>
      <c r="E32" s="26"/>
      <c r="F32" s="30">
        <v>1192860000</v>
      </c>
      <c r="G32" s="26"/>
      <c r="H32" s="30">
        <v>0</v>
      </c>
      <c r="I32" s="26"/>
      <c r="J32" s="35">
        <f t="shared" si="0"/>
        <v>1192860000</v>
      </c>
      <c r="K32" s="26"/>
      <c r="L32" s="41">
        <f t="shared" si="1"/>
        <v>0.62458894399168952</v>
      </c>
      <c r="M32" s="26"/>
      <c r="N32" s="30">
        <v>187000000</v>
      </c>
      <c r="O32" s="26"/>
      <c r="P32" s="29">
        <v>288274273</v>
      </c>
      <c r="Q32" s="29"/>
      <c r="R32" s="26"/>
      <c r="S32" s="30">
        <v>-1316466486</v>
      </c>
      <c r="T32" s="26"/>
      <c r="U32" s="35">
        <f t="shared" si="2"/>
        <v>-841192213</v>
      </c>
      <c r="V32" s="26"/>
      <c r="W32" s="41">
        <f t="shared" si="3"/>
        <v>-0.31505755596924012</v>
      </c>
    </row>
    <row r="33" spans="1:23" ht="21.75" customHeight="1" x14ac:dyDescent="0.2">
      <c r="A33" s="16" t="s">
        <v>40</v>
      </c>
      <c r="B33" s="16"/>
      <c r="D33" s="30">
        <v>0</v>
      </c>
      <c r="E33" s="26"/>
      <c r="F33" s="30">
        <v>-388869616</v>
      </c>
      <c r="G33" s="26"/>
      <c r="H33" s="30">
        <v>0</v>
      </c>
      <c r="I33" s="26"/>
      <c r="J33" s="35">
        <f t="shared" si="0"/>
        <v>-388869616</v>
      </c>
      <c r="K33" s="26"/>
      <c r="L33" s="41">
        <f t="shared" si="1"/>
        <v>-0.20361455896575775</v>
      </c>
      <c r="M33" s="26"/>
      <c r="N33" s="30">
        <v>77154471545</v>
      </c>
      <c r="O33" s="26"/>
      <c r="P33" s="29">
        <v>-26373302913</v>
      </c>
      <c r="Q33" s="29"/>
      <c r="R33" s="26"/>
      <c r="S33" s="30">
        <v>-2980987478</v>
      </c>
      <c r="T33" s="26"/>
      <c r="U33" s="35">
        <f t="shared" si="2"/>
        <v>47800181154</v>
      </c>
      <c r="V33" s="26"/>
      <c r="W33" s="41">
        <f t="shared" si="3"/>
        <v>17.902933499060065</v>
      </c>
    </row>
    <row r="34" spans="1:23" ht="21.75" customHeight="1" x14ac:dyDescent="0.2">
      <c r="A34" s="16" t="s">
        <v>52</v>
      </c>
      <c r="B34" s="16"/>
      <c r="D34" s="30">
        <v>0</v>
      </c>
      <c r="E34" s="26"/>
      <c r="F34" s="30">
        <v>2316136500</v>
      </c>
      <c r="G34" s="26"/>
      <c r="H34" s="30">
        <v>0</v>
      </c>
      <c r="I34" s="26"/>
      <c r="J34" s="35">
        <f t="shared" si="0"/>
        <v>2316136500</v>
      </c>
      <c r="K34" s="26"/>
      <c r="L34" s="41">
        <f t="shared" si="1"/>
        <v>1.2127435329171969</v>
      </c>
      <c r="M34" s="26"/>
      <c r="N34" s="30">
        <v>475880052</v>
      </c>
      <c r="O34" s="26"/>
      <c r="P34" s="29">
        <v>924466494</v>
      </c>
      <c r="Q34" s="29"/>
      <c r="R34" s="26"/>
      <c r="S34" s="30">
        <v>-1613308278</v>
      </c>
      <c r="T34" s="26"/>
      <c r="U34" s="35">
        <f t="shared" si="2"/>
        <v>-212961732</v>
      </c>
      <c r="V34" s="26"/>
      <c r="W34" s="41">
        <f t="shared" si="3"/>
        <v>-7.976203507591946E-2</v>
      </c>
    </row>
    <row r="35" spans="1:23" ht="21.75" customHeight="1" x14ac:dyDescent="0.2">
      <c r="A35" s="16" t="s">
        <v>113</v>
      </c>
      <c r="B35" s="16"/>
      <c r="D35" s="30">
        <v>0</v>
      </c>
      <c r="E35" s="26"/>
      <c r="F35" s="30">
        <v>0</v>
      </c>
      <c r="G35" s="26"/>
      <c r="H35" s="30">
        <v>0</v>
      </c>
      <c r="I35" s="26"/>
      <c r="J35" s="35">
        <f t="shared" si="0"/>
        <v>0</v>
      </c>
      <c r="K35" s="26"/>
      <c r="L35" s="41">
        <f t="shared" si="1"/>
        <v>0</v>
      </c>
      <c r="M35" s="26"/>
      <c r="N35" s="30">
        <v>1176660219</v>
      </c>
      <c r="O35" s="26"/>
      <c r="P35" s="29">
        <v>0</v>
      </c>
      <c r="Q35" s="29"/>
      <c r="R35" s="26"/>
      <c r="S35" s="30">
        <v>-3438132506</v>
      </c>
      <c r="T35" s="26"/>
      <c r="U35" s="35">
        <f t="shared" si="2"/>
        <v>-2261472287</v>
      </c>
      <c r="V35" s="26"/>
      <c r="W35" s="41">
        <f t="shared" si="3"/>
        <v>-0.84700490639752024</v>
      </c>
    </row>
    <row r="36" spans="1:23" ht="21.75" customHeight="1" x14ac:dyDescent="0.2">
      <c r="A36" s="16" t="s">
        <v>56</v>
      </c>
      <c r="B36" s="16"/>
      <c r="D36" s="30">
        <v>0</v>
      </c>
      <c r="E36" s="26"/>
      <c r="F36" s="30">
        <v>11863961760</v>
      </c>
      <c r="G36" s="26"/>
      <c r="H36" s="30">
        <v>0</v>
      </c>
      <c r="I36" s="26"/>
      <c r="J36" s="35">
        <f t="shared" si="0"/>
        <v>11863961760</v>
      </c>
      <c r="K36" s="26"/>
      <c r="L36" s="41">
        <f t="shared" si="1"/>
        <v>6.2120444538639781</v>
      </c>
      <c r="M36" s="26"/>
      <c r="N36" s="30">
        <v>0</v>
      </c>
      <c r="O36" s="26"/>
      <c r="P36" s="29">
        <v>13919136048</v>
      </c>
      <c r="Q36" s="29"/>
      <c r="R36" s="26"/>
      <c r="S36" s="30">
        <v>1184494505</v>
      </c>
      <c r="T36" s="26"/>
      <c r="U36" s="35">
        <f t="shared" si="2"/>
        <v>15103630553</v>
      </c>
      <c r="V36" s="26"/>
      <c r="W36" s="41">
        <f t="shared" si="3"/>
        <v>5.6568675443629228</v>
      </c>
    </row>
    <row r="37" spans="1:23" ht="21.75" customHeight="1" x14ac:dyDescent="0.2">
      <c r="A37" s="16" t="s">
        <v>114</v>
      </c>
      <c r="B37" s="16"/>
      <c r="D37" s="30">
        <v>0</v>
      </c>
      <c r="E37" s="26"/>
      <c r="F37" s="30">
        <v>0</v>
      </c>
      <c r="G37" s="26"/>
      <c r="H37" s="30">
        <v>0</v>
      </c>
      <c r="I37" s="26"/>
      <c r="J37" s="35">
        <f t="shared" si="0"/>
        <v>0</v>
      </c>
      <c r="K37" s="26"/>
      <c r="L37" s="41">
        <f t="shared" si="1"/>
        <v>0</v>
      </c>
      <c r="M37" s="26"/>
      <c r="N37" s="30">
        <v>146542945</v>
      </c>
      <c r="O37" s="26"/>
      <c r="P37" s="29">
        <v>0</v>
      </c>
      <c r="Q37" s="29"/>
      <c r="R37" s="26"/>
      <c r="S37" s="30">
        <v>-3159258204</v>
      </c>
      <c r="T37" s="26"/>
      <c r="U37" s="35">
        <f t="shared" si="2"/>
        <v>-3012715259</v>
      </c>
      <c r="V37" s="26"/>
      <c r="W37" s="41">
        <f t="shared" si="3"/>
        <v>-1.1283731490412361</v>
      </c>
    </row>
    <row r="38" spans="1:23" ht="21.75" customHeight="1" x14ac:dyDescent="0.2">
      <c r="A38" s="16" t="s">
        <v>115</v>
      </c>
      <c r="B38" s="16"/>
      <c r="D38" s="30">
        <v>0</v>
      </c>
      <c r="E38" s="26"/>
      <c r="F38" s="30">
        <v>0</v>
      </c>
      <c r="G38" s="26"/>
      <c r="H38" s="30">
        <v>0</v>
      </c>
      <c r="I38" s="26"/>
      <c r="J38" s="35">
        <f t="shared" si="0"/>
        <v>0</v>
      </c>
      <c r="K38" s="26"/>
      <c r="L38" s="41">
        <f t="shared" si="1"/>
        <v>0</v>
      </c>
      <c r="M38" s="26"/>
      <c r="N38" s="30">
        <v>0</v>
      </c>
      <c r="O38" s="26"/>
      <c r="P38" s="29">
        <v>0</v>
      </c>
      <c r="Q38" s="29"/>
      <c r="R38" s="26"/>
      <c r="S38" s="30">
        <v>1208682013</v>
      </c>
      <c r="T38" s="26"/>
      <c r="U38" s="35">
        <f t="shared" si="2"/>
        <v>1208682013</v>
      </c>
      <c r="V38" s="26"/>
      <c r="W38" s="41">
        <f t="shared" si="3"/>
        <v>0.45269606051353367</v>
      </c>
    </row>
    <row r="39" spans="1:23" ht="21.75" customHeight="1" x14ac:dyDescent="0.2">
      <c r="A39" s="16" t="s">
        <v>41</v>
      </c>
      <c r="B39" s="16"/>
      <c r="D39" s="30">
        <v>0</v>
      </c>
      <c r="E39" s="26"/>
      <c r="F39" s="30">
        <v>10875839737</v>
      </c>
      <c r="G39" s="26"/>
      <c r="H39" s="30">
        <v>0</v>
      </c>
      <c r="I39" s="26"/>
      <c r="J39" s="35">
        <f t="shared" si="0"/>
        <v>10875839737</v>
      </c>
      <c r="K39" s="26"/>
      <c r="L39" s="41">
        <f t="shared" si="1"/>
        <v>5.6946575929746013</v>
      </c>
      <c r="M39" s="26"/>
      <c r="N39" s="30">
        <v>21378479894</v>
      </c>
      <c r="O39" s="26"/>
      <c r="P39" s="29">
        <v>-11384056780</v>
      </c>
      <c r="Q39" s="29"/>
      <c r="R39" s="26"/>
      <c r="S39" s="30">
        <v>-1372282277</v>
      </c>
      <c r="T39" s="26"/>
      <c r="U39" s="35">
        <f t="shared" si="2"/>
        <v>8622140837</v>
      </c>
      <c r="V39" s="26"/>
      <c r="W39" s="41">
        <f t="shared" si="3"/>
        <v>3.229310230583172</v>
      </c>
    </row>
    <row r="40" spans="1:23" ht="21.75" customHeight="1" x14ac:dyDescent="0.2">
      <c r="A40" s="16" t="s">
        <v>19</v>
      </c>
      <c r="B40" s="16"/>
      <c r="D40" s="30">
        <v>0</v>
      </c>
      <c r="E40" s="26"/>
      <c r="F40" s="30">
        <v>53599176000</v>
      </c>
      <c r="G40" s="26"/>
      <c r="H40" s="30">
        <v>0</v>
      </c>
      <c r="I40" s="26"/>
      <c r="J40" s="35">
        <f t="shared" si="0"/>
        <v>53599176000</v>
      </c>
      <c r="K40" s="26"/>
      <c r="L40" s="41">
        <f t="shared" si="1"/>
        <v>28.064863216693247</v>
      </c>
      <c r="M40" s="26"/>
      <c r="N40" s="30">
        <v>10250000000</v>
      </c>
      <c r="O40" s="26"/>
      <c r="P40" s="29">
        <v>45885346757</v>
      </c>
      <c r="Q40" s="29"/>
      <c r="R40" s="26"/>
      <c r="S40" s="30">
        <v>-4567187787</v>
      </c>
      <c r="T40" s="26"/>
      <c r="U40" s="35">
        <f t="shared" si="2"/>
        <v>51568158970</v>
      </c>
      <c r="V40" s="26"/>
      <c r="W40" s="41">
        <f t="shared" si="3"/>
        <v>19.31418037380411</v>
      </c>
    </row>
    <row r="41" spans="1:23" ht="21.75" customHeight="1" x14ac:dyDescent="0.2">
      <c r="A41" s="16" t="s">
        <v>45</v>
      </c>
      <c r="B41" s="16"/>
      <c r="D41" s="30">
        <v>0</v>
      </c>
      <c r="E41" s="26"/>
      <c r="F41" s="30">
        <v>3536095170</v>
      </c>
      <c r="G41" s="26"/>
      <c r="H41" s="30">
        <v>0</v>
      </c>
      <c r="I41" s="26"/>
      <c r="J41" s="35">
        <f t="shared" si="0"/>
        <v>3536095170</v>
      </c>
      <c r="K41" s="26"/>
      <c r="L41" s="41">
        <f t="shared" si="1"/>
        <v>1.8515215097198441</v>
      </c>
      <c r="M41" s="26"/>
      <c r="N41" s="30">
        <v>0</v>
      </c>
      <c r="O41" s="26"/>
      <c r="P41" s="29">
        <v>2623887423</v>
      </c>
      <c r="Q41" s="29"/>
      <c r="R41" s="26"/>
      <c r="S41" s="30">
        <v>-5004089382</v>
      </c>
      <c r="T41" s="26"/>
      <c r="U41" s="35">
        <f t="shared" si="2"/>
        <v>-2380201959</v>
      </c>
      <c r="V41" s="26"/>
      <c r="W41" s="41">
        <f t="shared" si="3"/>
        <v>-0.89147355423241115</v>
      </c>
    </row>
    <row r="42" spans="1:23" ht="21.75" customHeight="1" x14ac:dyDescent="0.2">
      <c r="A42" s="16" t="s">
        <v>30</v>
      </c>
      <c r="B42" s="16"/>
      <c r="D42" s="30">
        <v>0</v>
      </c>
      <c r="E42" s="26"/>
      <c r="F42" s="30">
        <v>3401825334</v>
      </c>
      <c r="G42" s="26"/>
      <c r="H42" s="30">
        <v>0</v>
      </c>
      <c r="I42" s="26"/>
      <c r="J42" s="35">
        <f t="shared" si="0"/>
        <v>3401825334</v>
      </c>
      <c r="K42" s="26"/>
      <c r="L42" s="41">
        <f t="shared" si="1"/>
        <v>1.7812169852348441</v>
      </c>
      <c r="M42" s="26"/>
      <c r="N42" s="30">
        <v>0</v>
      </c>
      <c r="O42" s="26"/>
      <c r="P42" s="29">
        <v>9234786671</v>
      </c>
      <c r="Q42" s="29"/>
      <c r="R42" s="26"/>
      <c r="S42" s="30">
        <v>7747889956</v>
      </c>
      <c r="T42" s="26"/>
      <c r="U42" s="35">
        <f t="shared" si="2"/>
        <v>16982676627</v>
      </c>
      <c r="V42" s="26"/>
      <c r="W42" s="41">
        <f t="shared" si="3"/>
        <v>6.3606397078221146</v>
      </c>
    </row>
    <row r="43" spans="1:23" ht="21.75" customHeight="1" x14ac:dyDescent="0.2">
      <c r="A43" s="16" t="s">
        <v>47</v>
      </c>
      <c r="B43" s="16"/>
      <c r="D43" s="30">
        <v>0</v>
      </c>
      <c r="E43" s="26"/>
      <c r="F43" s="30">
        <v>1939008385</v>
      </c>
      <c r="G43" s="26"/>
      <c r="H43" s="30">
        <v>0</v>
      </c>
      <c r="I43" s="26"/>
      <c r="J43" s="35">
        <f t="shared" si="0"/>
        <v>1939008385</v>
      </c>
      <c r="K43" s="26"/>
      <c r="L43" s="41">
        <f t="shared" si="1"/>
        <v>1.0152768971867454</v>
      </c>
      <c r="M43" s="26"/>
      <c r="N43" s="30">
        <v>4011313131</v>
      </c>
      <c r="O43" s="26"/>
      <c r="P43" s="29">
        <v>-53366035</v>
      </c>
      <c r="Q43" s="29"/>
      <c r="R43" s="26"/>
      <c r="S43" s="30">
        <v>175330845</v>
      </c>
      <c r="T43" s="26"/>
      <c r="U43" s="35">
        <f t="shared" si="2"/>
        <v>4133277941</v>
      </c>
      <c r="V43" s="26"/>
      <c r="W43" s="41">
        <f t="shared" si="3"/>
        <v>1.5480652651179891</v>
      </c>
    </row>
    <row r="44" spans="1:23" ht="21.75" customHeight="1" x14ac:dyDescent="0.2">
      <c r="A44" s="16" t="s">
        <v>22</v>
      </c>
      <c r="B44" s="16"/>
      <c r="D44" s="30">
        <v>0</v>
      </c>
      <c r="E44" s="26"/>
      <c r="F44" s="30">
        <v>8987741475</v>
      </c>
      <c r="G44" s="26"/>
      <c r="H44" s="30">
        <v>0</v>
      </c>
      <c r="I44" s="26"/>
      <c r="J44" s="35">
        <f t="shared" si="0"/>
        <v>8987741475</v>
      </c>
      <c r="K44" s="26"/>
      <c r="L44" s="41">
        <f t="shared" si="1"/>
        <v>4.7060375540638129</v>
      </c>
      <c r="M44" s="26"/>
      <c r="N44" s="30">
        <v>2797605990</v>
      </c>
      <c r="O44" s="26"/>
      <c r="P44" s="29">
        <v>-3681077408</v>
      </c>
      <c r="Q44" s="29"/>
      <c r="R44" s="26"/>
      <c r="S44" s="30">
        <v>42494051</v>
      </c>
      <c r="T44" s="26"/>
      <c r="U44" s="35">
        <f t="shared" si="2"/>
        <v>-840977367</v>
      </c>
      <c r="V44" s="26"/>
      <c r="W44" s="41">
        <f t="shared" si="3"/>
        <v>-0.31497708820619658</v>
      </c>
    </row>
    <row r="45" spans="1:23" ht="21.75" customHeight="1" x14ac:dyDescent="0.2">
      <c r="A45" s="16" t="s">
        <v>116</v>
      </c>
      <c r="B45" s="16"/>
      <c r="D45" s="30">
        <v>0</v>
      </c>
      <c r="E45" s="26"/>
      <c r="F45" s="30">
        <v>0</v>
      </c>
      <c r="G45" s="26"/>
      <c r="H45" s="30">
        <v>0</v>
      </c>
      <c r="I45" s="26"/>
      <c r="J45" s="35">
        <f t="shared" si="0"/>
        <v>0</v>
      </c>
      <c r="K45" s="26"/>
      <c r="L45" s="41">
        <f t="shared" si="1"/>
        <v>0</v>
      </c>
      <c r="M45" s="26"/>
      <c r="N45" s="30">
        <v>0</v>
      </c>
      <c r="O45" s="26"/>
      <c r="P45" s="29">
        <v>0</v>
      </c>
      <c r="Q45" s="29"/>
      <c r="R45" s="26"/>
      <c r="S45" s="30">
        <v>-6544349110</v>
      </c>
      <c r="T45" s="26"/>
      <c r="U45" s="35">
        <f t="shared" si="2"/>
        <v>-6544349110</v>
      </c>
      <c r="V45" s="26"/>
      <c r="W45" s="41">
        <f t="shared" si="3"/>
        <v>-2.4511004787511883</v>
      </c>
    </row>
    <row r="46" spans="1:23" ht="21.75" customHeight="1" x14ac:dyDescent="0.2">
      <c r="A46" s="16" t="s">
        <v>117</v>
      </c>
      <c r="B46" s="16"/>
      <c r="D46" s="30">
        <v>0</v>
      </c>
      <c r="E46" s="26"/>
      <c r="F46" s="30">
        <v>0</v>
      </c>
      <c r="G46" s="26"/>
      <c r="H46" s="30">
        <v>0</v>
      </c>
      <c r="I46" s="26"/>
      <c r="J46" s="35">
        <f t="shared" si="0"/>
        <v>0</v>
      </c>
      <c r="K46" s="26"/>
      <c r="L46" s="41">
        <f t="shared" si="1"/>
        <v>0</v>
      </c>
      <c r="M46" s="26"/>
      <c r="N46" s="30">
        <v>0</v>
      </c>
      <c r="O46" s="26"/>
      <c r="P46" s="29">
        <v>0</v>
      </c>
      <c r="Q46" s="29"/>
      <c r="R46" s="26"/>
      <c r="S46" s="30">
        <v>3050593983</v>
      </c>
      <c r="T46" s="26"/>
      <c r="U46" s="35">
        <f t="shared" si="2"/>
        <v>3050593983</v>
      </c>
      <c r="V46" s="26"/>
      <c r="W46" s="41">
        <f t="shared" si="3"/>
        <v>1.1425601303544755</v>
      </c>
    </row>
    <row r="47" spans="1:23" ht="21.75" customHeight="1" x14ac:dyDescent="0.2">
      <c r="A47" s="16" t="s">
        <v>58</v>
      </c>
      <c r="B47" s="16"/>
      <c r="D47" s="30">
        <v>0</v>
      </c>
      <c r="E47" s="26"/>
      <c r="F47" s="30">
        <v>-9685714726</v>
      </c>
      <c r="G47" s="26"/>
      <c r="H47" s="30">
        <v>0</v>
      </c>
      <c r="I47" s="26"/>
      <c r="J47" s="35">
        <f t="shared" si="0"/>
        <v>-9685714726</v>
      </c>
      <c r="K47" s="26"/>
      <c r="L47" s="41">
        <f t="shared" si="1"/>
        <v>-5.071500706300065</v>
      </c>
      <c r="M47" s="26"/>
      <c r="N47" s="30">
        <v>15021521590</v>
      </c>
      <c r="O47" s="26"/>
      <c r="P47" s="29">
        <v>-29198083813</v>
      </c>
      <c r="Q47" s="29"/>
      <c r="R47" s="26"/>
      <c r="S47" s="30">
        <v>5540924155</v>
      </c>
      <c r="T47" s="26"/>
      <c r="U47" s="35">
        <f t="shared" si="2"/>
        <v>-8635638068</v>
      </c>
      <c r="V47" s="26"/>
      <c r="W47" s="41">
        <f t="shared" si="3"/>
        <v>-3.2343654421572858</v>
      </c>
    </row>
    <row r="48" spans="1:23" ht="21.75" customHeight="1" x14ac:dyDescent="0.2">
      <c r="A48" s="16" t="s">
        <v>44</v>
      </c>
      <c r="B48" s="16"/>
      <c r="D48" s="30">
        <v>0</v>
      </c>
      <c r="E48" s="26"/>
      <c r="F48" s="30">
        <v>-1699825500</v>
      </c>
      <c r="G48" s="26"/>
      <c r="H48" s="30">
        <v>0</v>
      </c>
      <c r="I48" s="26"/>
      <c r="J48" s="35">
        <f t="shared" si="0"/>
        <v>-1699825500</v>
      </c>
      <c r="K48" s="26"/>
      <c r="L48" s="41">
        <f t="shared" si="1"/>
        <v>-0.89003924518815736</v>
      </c>
      <c r="M48" s="26"/>
      <c r="N48" s="30">
        <v>0</v>
      </c>
      <c r="O48" s="26"/>
      <c r="P48" s="29">
        <v>2415541427</v>
      </c>
      <c r="Q48" s="29"/>
      <c r="R48" s="26"/>
      <c r="S48" s="30">
        <v>10172629574</v>
      </c>
      <c r="T48" s="26"/>
      <c r="U48" s="35">
        <f t="shared" si="2"/>
        <v>12588171001</v>
      </c>
      <c r="V48" s="26"/>
      <c r="W48" s="41">
        <f t="shared" si="3"/>
        <v>4.7147350253680047</v>
      </c>
    </row>
    <row r="49" spans="1:23" ht="21.75" customHeight="1" x14ac:dyDescent="0.2">
      <c r="A49" s="16" t="s">
        <v>28</v>
      </c>
      <c r="B49" s="16"/>
      <c r="D49" s="30">
        <v>0</v>
      </c>
      <c r="E49" s="26"/>
      <c r="F49" s="30">
        <v>10118136735</v>
      </c>
      <c r="G49" s="26"/>
      <c r="H49" s="30">
        <v>0</v>
      </c>
      <c r="I49" s="26"/>
      <c r="J49" s="35">
        <f t="shared" si="0"/>
        <v>10118136735</v>
      </c>
      <c r="K49" s="26"/>
      <c r="L49" s="41">
        <f t="shared" si="1"/>
        <v>5.2979195701735078</v>
      </c>
      <c r="M49" s="26"/>
      <c r="N49" s="30">
        <v>22200000000</v>
      </c>
      <c r="O49" s="26"/>
      <c r="P49" s="29">
        <v>9036808635</v>
      </c>
      <c r="Q49" s="29"/>
      <c r="R49" s="26"/>
      <c r="S49" s="30">
        <v>-4874284680</v>
      </c>
      <c r="T49" s="26"/>
      <c r="U49" s="35">
        <f t="shared" si="2"/>
        <v>26362523955</v>
      </c>
      <c r="V49" s="26"/>
      <c r="W49" s="41">
        <f t="shared" si="3"/>
        <v>9.8737390076658329</v>
      </c>
    </row>
    <row r="50" spans="1:23" ht="21.75" customHeight="1" x14ac:dyDescent="0.2">
      <c r="A50" s="16" t="s">
        <v>39</v>
      </c>
      <c r="B50" s="16"/>
      <c r="D50" s="30">
        <v>0</v>
      </c>
      <c r="E50" s="26"/>
      <c r="F50" s="30">
        <v>19887382915</v>
      </c>
      <c r="G50" s="26"/>
      <c r="H50" s="30">
        <v>0</v>
      </c>
      <c r="I50" s="26"/>
      <c r="J50" s="35">
        <f t="shared" si="0"/>
        <v>19887382915</v>
      </c>
      <c r="K50" s="26"/>
      <c r="L50" s="41">
        <f t="shared" si="1"/>
        <v>10.413157867342534</v>
      </c>
      <c r="M50" s="26"/>
      <c r="N50" s="30">
        <v>27972687594</v>
      </c>
      <c r="O50" s="26"/>
      <c r="P50" s="29">
        <v>20508863620</v>
      </c>
      <c r="Q50" s="29"/>
      <c r="R50" s="26"/>
      <c r="S50" s="30">
        <v>1876241248</v>
      </c>
      <c r="T50" s="26"/>
      <c r="U50" s="35">
        <f t="shared" si="2"/>
        <v>50357792462</v>
      </c>
      <c r="V50" s="26"/>
      <c r="W50" s="41">
        <f t="shared" si="3"/>
        <v>18.860853407690715</v>
      </c>
    </row>
    <row r="51" spans="1:23" ht="21.75" customHeight="1" x14ac:dyDescent="0.2">
      <c r="A51" s="16" t="s">
        <v>118</v>
      </c>
      <c r="B51" s="16"/>
      <c r="D51" s="30">
        <v>0</v>
      </c>
      <c r="E51" s="26"/>
      <c r="F51" s="30">
        <v>0</v>
      </c>
      <c r="G51" s="26"/>
      <c r="H51" s="30">
        <v>0</v>
      </c>
      <c r="I51" s="26"/>
      <c r="J51" s="35">
        <f t="shared" si="0"/>
        <v>0</v>
      </c>
      <c r="K51" s="26"/>
      <c r="L51" s="41">
        <f t="shared" si="1"/>
        <v>0</v>
      </c>
      <c r="M51" s="26"/>
      <c r="N51" s="30">
        <v>0</v>
      </c>
      <c r="O51" s="26"/>
      <c r="P51" s="29">
        <v>0</v>
      </c>
      <c r="Q51" s="29"/>
      <c r="R51" s="26"/>
      <c r="S51" s="30">
        <v>-9172762077</v>
      </c>
      <c r="T51" s="26"/>
      <c r="U51" s="35">
        <f t="shared" si="2"/>
        <v>-9172762077</v>
      </c>
      <c r="V51" s="26"/>
      <c r="W51" s="41">
        <f t="shared" si="3"/>
        <v>-3.435538223969449</v>
      </c>
    </row>
    <row r="52" spans="1:23" ht="21.75" customHeight="1" x14ac:dyDescent="0.2">
      <c r="A52" s="16" t="s">
        <v>27</v>
      </c>
      <c r="B52" s="16"/>
      <c r="D52" s="30">
        <v>0</v>
      </c>
      <c r="E52" s="26"/>
      <c r="F52" s="30">
        <v>743549400</v>
      </c>
      <c r="G52" s="26"/>
      <c r="H52" s="30">
        <v>0</v>
      </c>
      <c r="I52" s="26"/>
      <c r="J52" s="35">
        <f t="shared" si="0"/>
        <v>743549400</v>
      </c>
      <c r="K52" s="26"/>
      <c r="L52" s="41">
        <f t="shared" si="1"/>
        <v>0.38932710842148638</v>
      </c>
      <c r="M52" s="26"/>
      <c r="N52" s="30">
        <v>0</v>
      </c>
      <c r="O52" s="26"/>
      <c r="P52" s="29">
        <v>53229389402</v>
      </c>
      <c r="Q52" s="29"/>
      <c r="R52" s="26"/>
      <c r="S52" s="30">
        <v>-1339774730</v>
      </c>
      <c r="T52" s="26"/>
      <c r="U52" s="35">
        <f t="shared" si="2"/>
        <v>51889614672</v>
      </c>
      <c r="V52" s="26"/>
      <c r="W52" s="41">
        <f t="shared" si="3"/>
        <v>19.434577408226605</v>
      </c>
    </row>
    <row r="53" spans="1:23" ht="21.75" customHeight="1" x14ac:dyDescent="0.2">
      <c r="A53" s="16" t="s">
        <v>32</v>
      </c>
      <c r="B53" s="16"/>
      <c r="D53" s="30">
        <v>0</v>
      </c>
      <c r="E53" s="26"/>
      <c r="F53" s="30">
        <v>2205896355</v>
      </c>
      <c r="G53" s="26"/>
      <c r="H53" s="30">
        <v>0</v>
      </c>
      <c r="I53" s="26"/>
      <c r="J53" s="35">
        <f t="shared" si="0"/>
        <v>2205896355</v>
      </c>
      <c r="K53" s="26"/>
      <c r="L53" s="41">
        <f t="shared" si="1"/>
        <v>1.1550211046766319</v>
      </c>
      <c r="M53" s="26"/>
      <c r="N53" s="30">
        <v>3584700000</v>
      </c>
      <c r="O53" s="26"/>
      <c r="P53" s="29">
        <v>10237621544</v>
      </c>
      <c r="Q53" s="29"/>
      <c r="R53" s="26"/>
      <c r="S53" s="30">
        <v>718808731</v>
      </c>
      <c r="T53" s="26"/>
      <c r="U53" s="35">
        <f t="shared" si="2"/>
        <v>14541130275</v>
      </c>
      <c r="V53" s="26"/>
      <c r="W53" s="41">
        <f t="shared" si="3"/>
        <v>5.4461904124543112</v>
      </c>
    </row>
    <row r="54" spans="1:23" ht="21.75" customHeight="1" x14ac:dyDescent="0.2">
      <c r="A54" s="16" t="s">
        <v>50</v>
      </c>
      <c r="B54" s="16"/>
      <c r="D54" s="30">
        <v>0</v>
      </c>
      <c r="E54" s="26"/>
      <c r="F54" s="30">
        <v>83</v>
      </c>
      <c r="G54" s="26"/>
      <c r="H54" s="30">
        <v>0</v>
      </c>
      <c r="I54" s="26"/>
      <c r="J54" s="35">
        <f t="shared" si="0"/>
        <v>83</v>
      </c>
      <c r="K54" s="26"/>
      <c r="L54" s="41">
        <f t="shared" si="1"/>
        <v>4.3459318236264291E-8</v>
      </c>
      <c r="M54" s="26"/>
      <c r="N54" s="30">
        <v>0</v>
      </c>
      <c r="O54" s="26"/>
      <c r="P54" s="29">
        <v>-215</v>
      </c>
      <c r="Q54" s="29"/>
      <c r="R54" s="26"/>
      <c r="S54" s="30">
        <v>-12188377025</v>
      </c>
      <c r="T54" s="26"/>
      <c r="U54" s="35">
        <f t="shared" si="2"/>
        <v>-12188377240</v>
      </c>
      <c r="V54" s="26"/>
      <c r="W54" s="41">
        <f t="shared" si="3"/>
        <v>-4.5649974941761764</v>
      </c>
    </row>
    <row r="55" spans="1:23" ht="21.75" customHeight="1" x14ac:dyDescent="0.2">
      <c r="A55" s="16" t="s">
        <v>42</v>
      </c>
      <c r="B55" s="16"/>
      <c r="D55" s="30">
        <v>0</v>
      </c>
      <c r="E55" s="26"/>
      <c r="F55" s="30">
        <v>1721654092</v>
      </c>
      <c r="G55" s="26"/>
      <c r="H55" s="30">
        <v>0</v>
      </c>
      <c r="I55" s="26"/>
      <c r="J55" s="35">
        <f t="shared" si="0"/>
        <v>1721654092</v>
      </c>
      <c r="K55" s="26"/>
      <c r="L55" s="41">
        <f t="shared" si="1"/>
        <v>0.90146883225294749</v>
      </c>
      <c r="M55" s="26"/>
      <c r="N55" s="30">
        <v>0</v>
      </c>
      <c r="O55" s="26"/>
      <c r="P55" s="29">
        <v>-137732074</v>
      </c>
      <c r="Q55" s="29"/>
      <c r="R55" s="26"/>
      <c r="S55" s="30">
        <v>-78392453</v>
      </c>
      <c r="T55" s="26"/>
      <c r="U55" s="35">
        <f t="shared" si="2"/>
        <v>-216124527</v>
      </c>
      <c r="V55" s="26"/>
      <c r="W55" s="41">
        <f t="shared" si="3"/>
        <v>-8.0946618631653991E-2</v>
      </c>
    </row>
    <row r="56" spans="1:23" ht="21.75" customHeight="1" x14ac:dyDescent="0.2">
      <c r="A56" s="16" t="s">
        <v>35</v>
      </c>
      <c r="B56" s="16"/>
      <c r="D56" s="30">
        <v>0</v>
      </c>
      <c r="E56" s="26"/>
      <c r="F56" s="30">
        <v>1263636360</v>
      </c>
      <c r="G56" s="26"/>
      <c r="H56" s="30">
        <v>0</v>
      </c>
      <c r="I56" s="26"/>
      <c r="J56" s="35">
        <f t="shared" si="0"/>
        <v>1263636360</v>
      </c>
      <c r="K56" s="26"/>
      <c r="L56" s="41">
        <f t="shared" si="1"/>
        <v>0.66164788800186303</v>
      </c>
      <c r="M56" s="26"/>
      <c r="N56" s="30">
        <v>0</v>
      </c>
      <c r="O56" s="26"/>
      <c r="P56" s="29">
        <v>150300364</v>
      </c>
      <c r="Q56" s="29"/>
      <c r="R56" s="26"/>
      <c r="S56" s="30">
        <v>84505217</v>
      </c>
      <c r="T56" s="26"/>
      <c r="U56" s="35">
        <f t="shared" si="2"/>
        <v>234805581</v>
      </c>
      <c r="V56" s="26"/>
      <c r="W56" s="41">
        <f t="shared" si="3"/>
        <v>8.7943363400818181E-2</v>
      </c>
    </row>
    <row r="57" spans="1:23" ht="21.75" customHeight="1" x14ac:dyDescent="0.2">
      <c r="A57" s="16" t="s">
        <v>43</v>
      </c>
      <c r="B57" s="16"/>
      <c r="D57" s="30">
        <v>0</v>
      </c>
      <c r="E57" s="26"/>
      <c r="F57" s="30">
        <v>3429472500</v>
      </c>
      <c r="G57" s="26"/>
      <c r="H57" s="30">
        <v>0</v>
      </c>
      <c r="I57" s="26"/>
      <c r="J57" s="35">
        <f t="shared" si="0"/>
        <v>3429472500</v>
      </c>
      <c r="K57" s="26"/>
      <c r="L57" s="41">
        <f t="shared" si="1"/>
        <v>1.7956932139761073</v>
      </c>
      <c r="M57" s="26"/>
      <c r="N57" s="30">
        <v>43800000000</v>
      </c>
      <c r="O57" s="26"/>
      <c r="P57" s="29">
        <v>-10288417639</v>
      </c>
      <c r="Q57" s="29"/>
      <c r="R57" s="26"/>
      <c r="S57" s="30">
        <v>5915827403</v>
      </c>
      <c r="T57" s="26"/>
      <c r="U57" s="35">
        <f t="shared" si="2"/>
        <v>39427409764</v>
      </c>
      <c r="V57" s="26"/>
      <c r="W57" s="41">
        <f t="shared" si="3"/>
        <v>14.767021337659001</v>
      </c>
    </row>
    <row r="58" spans="1:23" ht="21.75" customHeight="1" x14ac:dyDescent="0.2">
      <c r="A58" s="16" t="s">
        <v>21</v>
      </c>
      <c r="B58" s="16"/>
      <c r="D58" s="30">
        <v>0</v>
      </c>
      <c r="E58" s="26"/>
      <c r="F58" s="30">
        <v>167745938</v>
      </c>
      <c r="G58" s="26"/>
      <c r="H58" s="30">
        <v>0</v>
      </c>
      <c r="I58" s="26"/>
      <c r="J58" s="35">
        <f t="shared" si="0"/>
        <v>167745938</v>
      </c>
      <c r="K58" s="26"/>
      <c r="L58" s="41">
        <f t="shared" si="1"/>
        <v>8.7832820510634457E-2</v>
      </c>
      <c r="M58" s="26"/>
      <c r="N58" s="30">
        <v>500000000</v>
      </c>
      <c r="O58" s="26"/>
      <c r="P58" s="29">
        <v>471190187</v>
      </c>
      <c r="Q58" s="29"/>
      <c r="R58" s="26"/>
      <c r="S58" s="30">
        <v>1639329431</v>
      </c>
      <c r="T58" s="26"/>
      <c r="U58" s="35">
        <f t="shared" si="2"/>
        <v>2610519618</v>
      </c>
      <c r="V58" s="26"/>
      <c r="W58" s="41">
        <f t="shared" si="3"/>
        <v>0.97773602506807133</v>
      </c>
    </row>
    <row r="59" spans="1:23" ht="21.75" customHeight="1" x14ac:dyDescent="0.2">
      <c r="A59" s="16" t="s">
        <v>119</v>
      </c>
      <c r="B59" s="16"/>
      <c r="D59" s="30">
        <v>0</v>
      </c>
      <c r="E59" s="26"/>
      <c r="F59" s="30">
        <v>0</v>
      </c>
      <c r="G59" s="26"/>
      <c r="H59" s="30">
        <v>0</v>
      </c>
      <c r="I59" s="26"/>
      <c r="J59" s="35">
        <f t="shared" si="0"/>
        <v>0</v>
      </c>
      <c r="K59" s="26"/>
      <c r="L59" s="41">
        <f t="shared" si="1"/>
        <v>0</v>
      </c>
      <c r="M59" s="26"/>
      <c r="N59" s="30">
        <v>0</v>
      </c>
      <c r="O59" s="26"/>
      <c r="P59" s="29">
        <v>0</v>
      </c>
      <c r="Q59" s="29"/>
      <c r="R59" s="26"/>
      <c r="S59" s="30">
        <v>50383342</v>
      </c>
      <c r="T59" s="26"/>
      <c r="U59" s="35">
        <f t="shared" si="2"/>
        <v>50383342</v>
      </c>
      <c r="V59" s="26"/>
      <c r="W59" s="41">
        <f t="shared" si="3"/>
        <v>1.8870422653427921E-2</v>
      </c>
    </row>
    <row r="60" spans="1:23" ht="21.75" customHeight="1" x14ac:dyDescent="0.2">
      <c r="A60" s="16" t="s">
        <v>120</v>
      </c>
      <c r="B60" s="16"/>
      <c r="D60" s="30">
        <v>0</v>
      </c>
      <c r="E60" s="26"/>
      <c r="F60" s="30">
        <v>0</v>
      </c>
      <c r="G60" s="26"/>
      <c r="H60" s="30">
        <v>0</v>
      </c>
      <c r="I60" s="26"/>
      <c r="J60" s="35">
        <f t="shared" si="0"/>
        <v>0</v>
      </c>
      <c r="K60" s="26"/>
      <c r="L60" s="41">
        <f t="shared" si="1"/>
        <v>0</v>
      </c>
      <c r="M60" s="26"/>
      <c r="N60" s="30">
        <v>22392740700</v>
      </c>
      <c r="O60" s="26"/>
      <c r="P60" s="29">
        <v>0</v>
      </c>
      <c r="Q60" s="29"/>
      <c r="R60" s="26"/>
      <c r="S60" s="30">
        <v>-45377243706</v>
      </c>
      <c r="T60" s="26"/>
      <c r="U60" s="35">
        <f t="shared" si="2"/>
        <v>-22984503006</v>
      </c>
      <c r="V60" s="26"/>
      <c r="W60" s="41">
        <f t="shared" si="3"/>
        <v>-8.6085453839525883</v>
      </c>
    </row>
    <row r="61" spans="1:23" ht="21.75" customHeight="1" x14ac:dyDescent="0.2">
      <c r="A61" s="16" t="s">
        <v>121</v>
      </c>
      <c r="B61" s="16"/>
      <c r="D61" s="30">
        <v>0</v>
      </c>
      <c r="E61" s="26"/>
      <c r="F61" s="30">
        <v>0</v>
      </c>
      <c r="G61" s="26"/>
      <c r="H61" s="30">
        <v>0</v>
      </c>
      <c r="I61" s="26"/>
      <c r="J61" s="35">
        <f t="shared" si="0"/>
        <v>0</v>
      </c>
      <c r="K61" s="26"/>
      <c r="L61" s="41">
        <f t="shared" si="1"/>
        <v>0</v>
      </c>
      <c r="M61" s="26"/>
      <c r="N61" s="30">
        <v>1875000000</v>
      </c>
      <c r="O61" s="26"/>
      <c r="P61" s="29">
        <v>0</v>
      </c>
      <c r="Q61" s="29"/>
      <c r="R61" s="26"/>
      <c r="S61" s="30">
        <v>-1168285946</v>
      </c>
      <c r="T61" s="26"/>
      <c r="U61" s="35">
        <f t="shared" si="2"/>
        <v>706714054</v>
      </c>
      <c r="V61" s="26"/>
      <c r="W61" s="41">
        <f t="shared" si="3"/>
        <v>0.26469051803069127</v>
      </c>
    </row>
    <row r="62" spans="1:23" ht="21.75" customHeight="1" x14ac:dyDescent="0.2">
      <c r="A62" s="16" t="s">
        <v>53</v>
      </c>
      <c r="B62" s="16"/>
      <c r="D62" s="30">
        <v>0</v>
      </c>
      <c r="E62" s="26"/>
      <c r="F62" s="30">
        <v>12974837625</v>
      </c>
      <c r="G62" s="26"/>
      <c r="H62" s="30">
        <v>0</v>
      </c>
      <c r="I62" s="26"/>
      <c r="J62" s="35">
        <f t="shared" si="0"/>
        <v>12974837625</v>
      </c>
      <c r="K62" s="26"/>
      <c r="L62" s="41">
        <f t="shared" si="1"/>
        <v>6.7937059928762711</v>
      </c>
      <c r="M62" s="26"/>
      <c r="N62" s="30">
        <v>3891721854</v>
      </c>
      <c r="O62" s="26"/>
      <c r="P62" s="29">
        <v>2343472876</v>
      </c>
      <c r="Q62" s="29"/>
      <c r="R62" s="26"/>
      <c r="S62" s="30">
        <v>-140652157</v>
      </c>
      <c r="T62" s="26"/>
      <c r="U62" s="35">
        <f t="shared" si="2"/>
        <v>6094542573</v>
      </c>
      <c r="V62" s="26"/>
      <c r="W62" s="41">
        <f t="shared" si="3"/>
        <v>2.2826313155610065</v>
      </c>
    </row>
    <row r="63" spans="1:23" ht="21.75" customHeight="1" x14ac:dyDescent="0.2">
      <c r="A63" s="16" t="s">
        <v>33</v>
      </c>
      <c r="B63" s="16"/>
      <c r="D63" s="30">
        <v>0</v>
      </c>
      <c r="E63" s="26"/>
      <c r="F63" s="30">
        <v>1456975668</v>
      </c>
      <c r="G63" s="26"/>
      <c r="H63" s="30">
        <v>0</v>
      </c>
      <c r="I63" s="26"/>
      <c r="J63" s="35">
        <f t="shared" si="0"/>
        <v>1456975668</v>
      </c>
      <c r="K63" s="26"/>
      <c r="L63" s="41">
        <f t="shared" si="1"/>
        <v>0.76288155684464753</v>
      </c>
      <c r="M63" s="26"/>
      <c r="N63" s="30">
        <v>1049281314</v>
      </c>
      <c r="O63" s="26"/>
      <c r="P63" s="29">
        <v>1176987686</v>
      </c>
      <c r="Q63" s="29"/>
      <c r="R63" s="26"/>
      <c r="S63" s="30">
        <f>-13534125-787</f>
        <v>-13534912</v>
      </c>
      <c r="T63" s="26"/>
      <c r="U63" s="35">
        <f t="shared" si="2"/>
        <v>2212734088</v>
      </c>
      <c r="V63" s="26"/>
      <c r="W63" s="41">
        <f t="shared" si="3"/>
        <v>0.82875065056635921</v>
      </c>
    </row>
    <row r="64" spans="1:23" ht="21.75" customHeight="1" x14ac:dyDescent="0.2">
      <c r="A64" s="16" t="s">
        <v>38</v>
      </c>
      <c r="B64" s="16"/>
      <c r="D64" s="30">
        <v>6074998650</v>
      </c>
      <c r="E64" s="26"/>
      <c r="F64" s="30">
        <v>-7022961688</v>
      </c>
      <c r="G64" s="26"/>
      <c r="H64" s="30">
        <v>0</v>
      </c>
      <c r="I64" s="26"/>
      <c r="J64" s="35">
        <f t="shared" si="0"/>
        <v>-947963038</v>
      </c>
      <c r="K64" s="26"/>
      <c r="L64" s="41">
        <f t="shared" si="1"/>
        <v>-0.49635936559828797</v>
      </c>
      <c r="M64" s="26"/>
      <c r="N64" s="30">
        <f>6074998650+5086</f>
        <v>6075003736</v>
      </c>
      <c r="O64" s="26"/>
      <c r="P64" s="29">
        <v>-3668043684</v>
      </c>
      <c r="Q64" s="29"/>
      <c r="R64" s="26"/>
      <c r="S64" s="30">
        <v>0</v>
      </c>
      <c r="T64" s="26"/>
      <c r="U64" s="35">
        <f t="shared" si="2"/>
        <v>2406960052</v>
      </c>
      <c r="V64" s="26"/>
      <c r="W64" s="41">
        <f t="shared" si="3"/>
        <v>0.90149544845907303</v>
      </c>
    </row>
    <row r="65" spans="1:23" ht="21.75" customHeight="1" x14ac:dyDescent="0.2">
      <c r="A65" s="16" t="s">
        <v>64</v>
      </c>
      <c r="B65" s="16"/>
      <c r="D65" s="30">
        <v>0</v>
      </c>
      <c r="E65" s="26"/>
      <c r="F65" s="30">
        <v>188195472</v>
      </c>
      <c r="G65" s="26"/>
      <c r="H65" s="30">
        <v>0</v>
      </c>
      <c r="I65" s="26"/>
      <c r="J65" s="35">
        <f t="shared" si="0"/>
        <v>188195472</v>
      </c>
      <c r="K65" s="26"/>
      <c r="L65" s="41">
        <f t="shared" si="1"/>
        <v>9.8540324196047788E-2</v>
      </c>
      <c r="M65" s="26"/>
      <c r="N65" s="30">
        <v>0</v>
      </c>
      <c r="O65" s="26"/>
      <c r="P65" s="29">
        <v>188195472</v>
      </c>
      <c r="Q65" s="29"/>
      <c r="R65" s="26"/>
      <c r="S65" s="30">
        <v>0</v>
      </c>
      <c r="T65" s="26"/>
      <c r="U65" s="35">
        <f t="shared" si="2"/>
        <v>188195472</v>
      </c>
      <c r="V65" s="26"/>
      <c r="W65" s="41">
        <f t="shared" si="3"/>
        <v>7.0486155882659787E-2</v>
      </c>
    </row>
    <row r="66" spans="1:23" ht="21.75" customHeight="1" x14ac:dyDescent="0.2">
      <c r="A66" s="16" t="s">
        <v>24</v>
      </c>
      <c r="B66" s="16"/>
      <c r="D66" s="30">
        <v>0</v>
      </c>
      <c r="E66" s="26"/>
      <c r="F66" s="30">
        <v>4512987000</v>
      </c>
      <c r="G66" s="26"/>
      <c r="H66" s="30">
        <v>0</v>
      </c>
      <c r="I66" s="26"/>
      <c r="J66" s="35">
        <f t="shared" si="0"/>
        <v>4512987000</v>
      </c>
      <c r="K66" s="26"/>
      <c r="L66" s="41">
        <f t="shared" si="1"/>
        <v>2.363028171435225</v>
      </c>
      <c r="M66" s="26"/>
      <c r="N66" s="30">
        <v>0</v>
      </c>
      <c r="O66" s="26"/>
      <c r="P66" s="29">
        <v>-1848933000</v>
      </c>
      <c r="Q66" s="29"/>
      <c r="R66" s="26"/>
      <c r="S66" s="30">
        <v>0</v>
      </c>
      <c r="T66" s="26"/>
      <c r="U66" s="35">
        <f t="shared" si="2"/>
        <v>-1848933000</v>
      </c>
      <c r="V66" s="26"/>
      <c r="W66" s="41">
        <f t="shared" si="3"/>
        <v>-0.69249370492077422</v>
      </c>
    </row>
    <row r="67" spans="1:23" ht="21.75" customHeight="1" x14ac:dyDescent="0.2">
      <c r="A67" s="16" t="s">
        <v>63</v>
      </c>
      <c r="B67" s="16"/>
      <c r="D67" s="30">
        <v>0</v>
      </c>
      <c r="E67" s="26"/>
      <c r="F67" s="30">
        <v>71261008</v>
      </c>
      <c r="G67" s="26"/>
      <c r="H67" s="30">
        <v>0</v>
      </c>
      <c r="I67" s="26"/>
      <c r="J67" s="35">
        <f t="shared" si="0"/>
        <v>71261008</v>
      </c>
      <c r="K67" s="26"/>
      <c r="L67" s="41">
        <f t="shared" si="1"/>
        <v>3.7312708729023807E-2</v>
      </c>
      <c r="M67" s="26"/>
      <c r="N67" s="30">
        <v>0</v>
      </c>
      <c r="O67" s="26"/>
      <c r="P67" s="29">
        <v>71261008</v>
      </c>
      <c r="Q67" s="29"/>
      <c r="R67" s="26"/>
      <c r="S67" s="30">
        <v>0</v>
      </c>
      <c r="T67" s="26"/>
      <c r="U67" s="35">
        <f t="shared" si="2"/>
        <v>71261008</v>
      </c>
      <c r="V67" s="26"/>
      <c r="W67" s="41">
        <f t="shared" si="3"/>
        <v>2.6689879755680133E-2</v>
      </c>
    </row>
    <row r="68" spans="1:23" ht="21.75" customHeight="1" x14ac:dyDescent="0.2">
      <c r="A68" s="16" t="s">
        <v>57</v>
      </c>
      <c r="B68" s="16"/>
      <c r="D68" s="30">
        <v>0</v>
      </c>
      <c r="E68" s="26"/>
      <c r="F68" s="30">
        <v>5371845433</v>
      </c>
      <c r="G68" s="26"/>
      <c r="H68" s="30">
        <v>0</v>
      </c>
      <c r="I68" s="26"/>
      <c r="J68" s="35">
        <f t="shared" si="0"/>
        <v>5371845433</v>
      </c>
      <c r="K68" s="26"/>
      <c r="L68" s="41">
        <f t="shared" si="1"/>
        <v>2.8127318095032527</v>
      </c>
      <c r="M68" s="26"/>
      <c r="N68" s="30">
        <v>0</v>
      </c>
      <c r="O68" s="26"/>
      <c r="P68" s="29">
        <f>-4787344115+740</f>
        <v>-4787343375</v>
      </c>
      <c r="Q68" s="29"/>
      <c r="R68" s="26"/>
      <c r="S68" s="30">
        <v>0</v>
      </c>
      <c r="T68" s="26"/>
      <c r="U68" s="35">
        <f t="shared" si="2"/>
        <v>-4787343375</v>
      </c>
      <c r="V68" s="26"/>
      <c r="W68" s="41">
        <f t="shared" si="3"/>
        <v>-1.7930369302087599</v>
      </c>
    </row>
    <row r="69" spans="1:23" ht="21.75" customHeight="1" x14ac:dyDescent="0.2">
      <c r="A69" s="16" t="s">
        <v>122</v>
      </c>
      <c r="B69" s="16"/>
      <c r="D69" s="30">
        <v>0</v>
      </c>
      <c r="E69" s="26"/>
      <c r="F69" s="30">
        <v>4414096617</v>
      </c>
      <c r="G69" s="26"/>
      <c r="H69" s="30">
        <v>0</v>
      </c>
      <c r="I69" s="26"/>
      <c r="J69" s="35">
        <f t="shared" si="0"/>
        <v>4414096617</v>
      </c>
      <c r="K69" s="26"/>
      <c r="L69" s="41">
        <f t="shared" si="1"/>
        <v>2.3112485494436221</v>
      </c>
      <c r="M69" s="26"/>
      <c r="N69" s="30">
        <v>0</v>
      </c>
      <c r="O69" s="26"/>
      <c r="P69" s="29">
        <v>4911211740</v>
      </c>
      <c r="Q69" s="29"/>
      <c r="R69" s="26"/>
      <c r="S69" s="30">
        <v>0</v>
      </c>
      <c r="T69" s="26"/>
      <c r="U69" s="35">
        <f t="shared" si="2"/>
        <v>4911211740</v>
      </c>
      <c r="V69" s="26"/>
      <c r="W69" s="41">
        <f t="shared" si="3"/>
        <v>1.8394302083866758</v>
      </c>
    </row>
    <row r="70" spans="1:23" ht="21.75" customHeight="1" x14ac:dyDescent="0.2">
      <c r="A70" s="17" t="s">
        <v>62</v>
      </c>
      <c r="B70" s="17"/>
      <c r="D70" s="32">
        <v>0</v>
      </c>
      <c r="E70" s="26"/>
      <c r="F70" s="32">
        <v>0</v>
      </c>
      <c r="G70" s="26"/>
      <c r="H70" s="32">
        <v>0</v>
      </c>
      <c r="I70" s="26"/>
      <c r="J70" s="35">
        <f t="shared" si="0"/>
        <v>0</v>
      </c>
      <c r="K70" s="26"/>
      <c r="L70" s="41">
        <f t="shared" si="1"/>
        <v>0</v>
      </c>
      <c r="M70" s="26"/>
      <c r="N70" s="32">
        <v>0</v>
      </c>
      <c r="O70" s="26"/>
      <c r="P70" s="29">
        <v>0</v>
      </c>
      <c r="Q70" s="36"/>
      <c r="R70" s="26"/>
      <c r="S70" s="32">
        <v>0</v>
      </c>
      <c r="T70" s="26"/>
      <c r="U70" s="35">
        <f t="shared" si="2"/>
        <v>0</v>
      </c>
      <c r="V70" s="26"/>
      <c r="W70" s="41">
        <f t="shared" si="3"/>
        <v>0</v>
      </c>
    </row>
    <row r="71" spans="1:23" ht="21.75" customHeight="1" thickBot="1" x14ac:dyDescent="0.25">
      <c r="A71" s="18" t="s">
        <v>65</v>
      </c>
      <c r="B71" s="18"/>
      <c r="D71" s="33">
        <v>30249223345</v>
      </c>
      <c r="E71" s="26"/>
      <c r="F71" s="33">
        <v>162743291085</v>
      </c>
      <c r="G71" s="26"/>
      <c r="H71" s="33">
        <f>SUM(H9:H70)</f>
        <v>-2363602994</v>
      </c>
      <c r="I71" s="26"/>
      <c r="J71" s="33">
        <f>SUM(J9:J70)</f>
        <v>190628911436</v>
      </c>
      <c r="K71" s="26"/>
      <c r="L71" s="34">
        <f>SUM(L9:L70)</f>
        <v>99.814488278671874</v>
      </c>
      <c r="M71" s="26"/>
      <c r="N71" s="33">
        <f>SUM(N9:N70)</f>
        <v>474515436504</v>
      </c>
      <c r="O71" s="26"/>
      <c r="P71" s="50">
        <f>SUM(P9:Q70)</f>
        <v>-55449065360</v>
      </c>
      <c r="Q71" s="50"/>
      <c r="R71" s="26"/>
      <c r="S71" s="33">
        <f>SUM(S9:S70)</f>
        <v>-155998457008</v>
      </c>
      <c r="T71" s="26"/>
      <c r="U71" s="33">
        <f>SUM(U9:U70)</f>
        <v>263067914136</v>
      </c>
      <c r="V71" s="26"/>
      <c r="W71" s="34">
        <f>SUM(W9:W70)</f>
        <v>98.528651122468332</v>
      </c>
    </row>
    <row r="72" spans="1:23" ht="13.5" thickTop="1" x14ac:dyDescent="0.2"/>
    <row r="73" spans="1:23" ht="18.75" x14ac:dyDescent="0.2">
      <c r="D73" s="39"/>
      <c r="F73" s="39"/>
      <c r="N73" s="39"/>
      <c r="S73" s="7"/>
    </row>
    <row r="74" spans="1:23" x14ac:dyDescent="0.2">
      <c r="N74" s="39"/>
      <c r="Q74" s="39"/>
    </row>
    <row r="75" spans="1:23" x14ac:dyDescent="0.2">
      <c r="S75" s="39"/>
    </row>
    <row r="76" spans="1:23" x14ac:dyDescent="0.2">
      <c r="H76" s="39"/>
      <c r="Q76" s="39"/>
    </row>
  </sheetData>
  <mergeCells count="136">
    <mergeCell ref="A69:B69"/>
    <mergeCell ref="P69:Q69"/>
    <mergeCell ref="A70:B70"/>
    <mergeCell ref="P70:Q70"/>
    <mergeCell ref="A71:B71"/>
    <mergeCell ref="P71:Q71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8"/>
  <sheetViews>
    <sheetView rightToLeft="1" workbookViewId="0">
      <selection activeCell="R15" sqref="R1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3" ht="14.45" customHeight="1" x14ac:dyDescent="0.2"/>
    <row r="5" spans="1:13" ht="14.45" customHeight="1" x14ac:dyDescent="0.2">
      <c r="A5" s="1" t="s">
        <v>123</v>
      </c>
      <c r="B5" s="12" t="s">
        <v>124</v>
      </c>
      <c r="C5" s="12"/>
      <c r="D5" s="12"/>
      <c r="E5" s="12"/>
      <c r="F5" s="12"/>
      <c r="G5" s="12"/>
      <c r="H5" s="12"/>
      <c r="I5" s="12"/>
      <c r="J5" s="12"/>
    </row>
    <row r="6" spans="1:13" ht="14.45" customHeight="1" x14ac:dyDescent="0.2">
      <c r="D6" s="13" t="s">
        <v>100</v>
      </c>
      <c r="E6" s="13"/>
      <c r="F6" s="13"/>
      <c r="H6" s="13" t="s">
        <v>101</v>
      </c>
      <c r="I6" s="13"/>
      <c r="J6" s="13"/>
    </row>
    <row r="7" spans="1:13" ht="36.4" customHeight="1" x14ac:dyDescent="0.2">
      <c r="A7" s="13" t="s">
        <v>125</v>
      </c>
      <c r="B7" s="13"/>
      <c r="D7" s="10" t="s">
        <v>126</v>
      </c>
      <c r="E7" s="3"/>
      <c r="F7" s="10" t="s">
        <v>127</v>
      </c>
      <c r="H7" s="10" t="s">
        <v>126</v>
      </c>
      <c r="I7" s="3"/>
      <c r="J7" s="10" t="s">
        <v>127</v>
      </c>
    </row>
    <row r="8" spans="1:13" ht="21.75" customHeight="1" x14ac:dyDescent="0.2">
      <c r="A8" s="15" t="s">
        <v>73</v>
      </c>
      <c r="B8" s="15"/>
      <c r="D8" s="27">
        <v>131694</v>
      </c>
      <c r="E8" s="26"/>
      <c r="F8" s="28">
        <f>D8/$D$13</f>
        <v>0.15589332007528675</v>
      </c>
      <c r="G8" s="26"/>
      <c r="H8" s="27">
        <v>877189</v>
      </c>
      <c r="I8" s="26"/>
      <c r="J8" s="28">
        <f>H8/$H$13</f>
        <v>4.5548670262799705E-2</v>
      </c>
      <c r="K8" s="26"/>
      <c r="L8" s="26"/>
      <c r="M8" s="26"/>
    </row>
    <row r="9" spans="1:13" ht="21.75" customHeight="1" x14ac:dyDescent="0.2">
      <c r="A9" s="16" t="s">
        <v>74</v>
      </c>
      <c r="B9" s="16"/>
      <c r="D9" s="30">
        <v>3108</v>
      </c>
      <c r="E9" s="26"/>
      <c r="F9" s="41">
        <f t="shared" ref="F9:F12" si="0">D9/$D$13</f>
        <v>3.6791079228665792E-3</v>
      </c>
      <c r="G9" s="26"/>
      <c r="H9" s="30">
        <v>7986</v>
      </c>
      <c r="I9" s="26"/>
      <c r="J9" s="41">
        <f t="shared" ref="J9:J12" si="1">H9/$H$13</f>
        <v>4.1467879866108494E-4</v>
      </c>
      <c r="K9" s="26"/>
      <c r="L9" s="26"/>
      <c r="M9" s="26"/>
    </row>
    <row r="10" spans="1:13" ht="21.75" customHeight="1" x14ac:dyDescent="0.2">
      <c r="A10" s="16" t="s">
        <v>75</v>
      </c>
      <c r="B10" s="16"/>
      <c r="D10" s="30">
        <v>93064</v>
      </c>
      <c r="E10" s="26"/>
      <c r="F10" s="41">
        <f t="shared" si="0"/>
        <v>0.11016489695420055</v>
      </c>
      <c r="G10" s="26"/>
      <c r="H10" s="30">
        <v>386981</v>
      </c>
      <c r="I10" s="26"/>
      <c r="J10" s="41">
        <f t="shared" si="1"/>
        <v>2.0094266990316217E-2</v>
      </c>
      <c r="K10" s="26"/>
      <c r="L10" s="26"/>
      <c r="M10" s="26"/>
    </row>
    <row r="11" spans="1:13" ht="21.75" customHeight="1" x14ac:dyDescent="0.2">
      <c r="A11" s="16" t="s">
        <v>76</v>
      </c>
      <c r="B11" s="16"/>
      <c r="D11" s="30">
        <v>2197</v>
      </c>
      <c r="E11" s="26"/>
      <c r="F11" s="41">
        <f t="shared" si="0"/>
        <v>2.600707884986446E-3</v>
      </c>
      <c r="G11" s="26"/>
      <c r="H11" s="30">
        <v>21442</v>
      </c>
      <c r="I11" s="26"/>
      <c r="J11" s="41">
        <f t="shared" si="1"/>
        <v>1.1133912848598777E-3</v>
      </c>
      <c r="K11" s="26"/>
      <c r="L11" s="26"/>
      <c r="M11" s="26"/>
    </row>
    <row r="12" spans="1:13" ht="21.75" customHeight="1" x14ac:dyDescent="0.2">
      <c r="A12" s="17" t="s">
        <v>80</v>
      </c>
      <c r="B12" s="17"/>
      <c r="D12" s="32">
        <v>614707</v>
      </c>
      <c r="E12" s="26"/>
      <c r="F12" s="41">
        <f t="shared" si="0"/>
        <v>0.72766196716265963</v>
      </c>
      <c r="G12" s="26"/>
      <c r="H12" s="32">
        <v>17964681</v>
      </c>
      <c r="I12" s="26"/>
      <c r="J12" s="41">
        <f t="shared" si="1"/>
        <v>0.93282899266336317</v>
      </c>
      <c r="K12" s="26"/>
      <c r="L12" s="26"/>
      <c r="M12" s="26"/>
    </row>
    <row r="13" spans="1:13" ht="21.75" customHeight="1" x14ac:dyDescent="0.2">
      <c r="A13" s="18" t="s">
        <v>65</v>
      </c>
      <c r="B13" s="18"/>
      <c r="D13" s="33">
        <v>844770</v>
      </c>
      <c r="E13" s="26"/>
      <c r="F13" s="33">
        <f>SUM(F8:F12)</f>
        <v>1</v>
      </c>
      <c r="G13" s="26"/>
      <c r="H13" s="33">
        <v>19258279</v>
      </c>
      <c r="I13" s="26"/>
      <c r="J13" s="33">
        <f>SUM(J8:J12)</f>
        <v>1</v>
      </c>
      <c r="K13" s="26"/>
      <c r="L13" s="26"/>
      <c r="M13" s="26"/>
    </row>
    <row r="14" spans="1:13" x14ac:dyDescent="0.2"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"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"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4:13" x14ac:dyDescent="0.2"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4:13" x14ac:dyDescent="0.2"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4:13" x14ac:dyDescent="0.2"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4:13" x14ac:dyDescent="0.2"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4:13" x14ac:dyDescent="0.2"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4:13" x14ac:dyDescent="0.2"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4:13" x14ac:dyDescent="0.2"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4:13" x14ac:dyDescent="0.2"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4:13" x14ac:dyDescent="0.2"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4:13" x14ac:dyDescent="0.2"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4:13" x14ac:dyDescent="0.2"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4:13" x14ac:dyDescent="0.2">
      <c r="D28" s="26"/>
      <c r="E28" s="26"/>
      <c r="F28" s="26"/>
      <c r="G28" s="26"/>
      <c r="H28" s="26"/>
      <c r="I28" s="26"/>
      <c r="J28" s="26"/>
      <c r="K28" s="26"/>
      <c r="L28" s="26"/>
      <c r="M28" s="26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21"/>
  <sheetViews>
    <sheetView rightToLeft="1" workbookViewId="0">
      <selection activeCell="R15" sqref="R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9" ht="29.1" customHeight="1" x14ac:dyDescent="0.2">
      <c r="A1" s="11" t="s">
        <v>0</v>
      </c>
      <c r="B1" s="11"/>
      <c r="C1" s="11"/>
      <c r="D1" s="11"/>
      <c r="E1" s="11"/>
      <c r="F1" s="11"/>
    </row>
    <row r="2" spans="1:9" ht="21.75" customHeight="1" x14ac:dyDescent="0.2">
      <c r="A2" s="11" t="s">
        <v>81</v>
      </c>
      <c r="B2" s="11"/>
      <c r="C2" s="11"/>
      <c r="D2" s="11"/>
      <c r="E2" s="11"/>
      <c r="F2" s="11"/>
    </row>
    <row r="3" spans="1:9" ht="21.75" customHeight="1" x14ac:dyDescent="0.2">
      <c r="A3" s="11" t="s">
        <v>2</v>
      </c>
      <c r="B3" s="11"/>
      <c r="C3" s="11"/>
      <c r="D3" s="11"/>
      <c r="E3" s="11"/>
      <c r="F3" s="11"/>
    </row>
    <row r="4" spans="1:9" ht="14.45" customHeight="1" x14ac:dyDescent="0.2"/>
    <row r="5" spans="1:9" ht="29.1" customHeight="1" x14ac:dyDescent="0.2">
      <c r="A5" s="1" t="s">
        <v>128</v>
      </c>
      <c r="B5" s="12" t="s">
        <v>96</v>
      </c>
      <c r="C5" s="12"/>
      <c r="D5" s="12"/>
      <c r="E5" s="12"/>
      <c r="F5" s="12"/>
    </row>
    <row r="6" spans="1:9" ht="14.45" customHeight="1" x14ac:dyDescent="0.2">
      <c r="D6" s="2" t="s">
        <v>100</v>
      </c>
      <c r="F6" s="2" t="s">
        <v>9</v>
      </c>
    </row>
    <row r="7" spans="1:9" ht="14.45" customHeight="1" x14ac:dyDescent="0.2">
      <c r="A7" s="13" t="s">
        <v>96</v>
      </c>
      <c r="B7" s="13"/>
      <c r="D7" s="4" t="s">
        <v>70</v>
      </c>
      <c r="F7" s="4" t="s">
        <v>70</v>
      </c>
    </row>
    <row r="8" spans="1:9" ht="21.75" customHeight="1" x14ac:dyDescent="0.2">
      <c r="A8" s="15" t="s">
        <v>96</v>
      </c>
      <c r="B8" s="15"/>
      <c r="D8" s="21">
        <v>341538257</v>
      </c>
      <c r="E8" s="20"/>
      <c r="F8" s="21">
        <v>3036090890</v>
      </c>
      <c r="G8" s="20"/>
      <c r="H8" s="20"/>
      <c r="I8" s="20"/>
    </row>
    <row r="9" spans="1:9" ht="21.75" customHeight="1" x14ac:dyDescent="0.2">
      <c r="A9" s="16" t="s">
        <v>129</v>
      </c>
      <c r="B9" s="16"/>
      <c r="D9" s="22">
        <v>0</v>
      </c>
      <c r="E9" s="20"/>
      <c r="F9" s="22">
        <v>815</v>
      </c>
      <c r="G9" s="20"/>
      <c r="H9" s="20"/>
      <c r="I9" s="20"/>
    </row>
    <row r="10" spans="1:9" ht="21.75" customHeight="1" x14ac:dyDescent="0.2">
      <c r="A10" s="17" t="s">
        <v>130</v>
      </c>
      <c r="B10" s="17"/>
      <c r="D10" s="23">
        <v>11913210</v>
      </c>
      <c r="E10" s="20"/>
      <c r="F10" s="23">
        <v>873098792</v>
      </c>
      <c r="G10" s="20"/>
      <c r="H10" s="20"/>
      <c r="I10" s="20"/>
    </row>
    <row r="11" spans="1:9" ht="21.75" customHeight="1" x14ac:dyDescent="0.2">
      <c r="A11" s="18" t="s">
        <v>65</v>
      </c>
      <c r="B11" s="18"/>
      <c r="D11" s="24">
        <v>353451467</v>
      </c>
      <c r="E11" s="20"/>
      <c r="F11" s="24">
        <v>3909190497</v>
      </c>
      <c r="G11" s="20"/>
      <c r="H11" s="20"/>
      <c r="I11" s="20"/>
    </row>
    <row r="12" spans="1:9" x14ac:dyDescent="0.2">
      <c r="D12" s="20"/>
      <c r="E12" s="20"/>
      <c r="F12" s="20"/>
      <c r="G12" s="20"/>
      <c r="H12" s="20"/>
      <c r="I12" s="20"/>
    </row>
    <row r="13" spans="1:9" x14ac:dyDescent="0.2">
      <c r="D13" s="20"/>
      <c r="E13" s="20"/>
      <c r="F13" s="20"/>
      <c r="G13" s="20"/>
      <c r="H13" s="20"/>
      <c r="I13" s="20"/>
    </row>
    <row r="14" spans="1:9" x14ac:dyDescent="0.2">
      <c r="D14" s="20"/>
      <c r="E14" s="20"/>
      <c r="F14" s="20"/>
      <c r="G14" s="20"/>
      <c r="H14" s="20"/>
      <c r="I14" s="20"/>
    </row>
    <row r="15" spans="1:9" x14ac:dyDescent="0.2">
      <c r="D15" s="20"/>
      <c r="E15" s="20"/>
      <c r="F15" s="20"/>
      <c r="G15" s="20"/>
      <c r="H15" s="20"/>
      <c r="I15" s="20"/>
    </row>
    <row r="16" spans="1:9" x14ac:dyDescent="0.2">
      <c r="D16" s="20"/>
      <c r="E16" s="20"/>
      <c r="F16" s="20"/>
      <c r="G16" s="20"/>
      <c r="H16" s="20"/>
      <c r="I16" s="20"/>
    </row>
    <row r="17" spans="4:9" x14ac:dyDescent="0.2">
      <c r="D17" s="20"/>
      <c r="E17" s="20"/>
      <c r="F17" s="20"/>
      <c r="G17" s="20"/>
      <c r="H17" s="20"/>
      <c r="I17" s="20"/>
    </row>
    <row r="18" spans="4:9" x14ac:dyDescent="0.2">
      <c r="D18" s="20"/>
      <c r="E18" s="20"/>
      <c r="F18" s="20"/>
      <c r="G18" s="20"/>
      <c r="H18" s="20"/>
      <c r="I18" s="20"/>
    </row>
    <row r="19" spans="4:9" x14ac:dyDescent="0.2">
      <c r="D19" s="20"/>
      <c r="E19" s="20"/>
      <c r="F19" s="20"/>
      <c r="G19" s="20"/>
      <c r="H19" s="20"/>
      <c r="I19" s="20"/>
    </row>
    <row r="20" spans="4:9" x14ac:dyDescent="0.2">
      <c r="D20" s="20"/>
      <c r="E20" s="20"/>
      <c r="F20" s="20"/>
      <c r="G20" s="20"/>
      <c r="H20" s="20"/>
      <c r="I20" s="20"/>
    </row>
    <row r="21" spans="4:9" x14ac:dyDescent="0.2">
      <c r="D21" s="20"/>
      <c r="E21" s="20"/>
      <c r="F21" s="20"/>
      <c r="G21" s="20"/>
      <c r="H21" s="20"/>
      <c r="I21" s="20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47"/>
  <sheetViews>
    <sheetView rightToLeft="1" workbookViewId="0">
      <selection activeCell="O44" sqref="O44:O5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20" bestFit="1" customWidth="1"/>
    <col min="20" max="20" width="0.28515625" customWidth="1"/>
  </cols>
  <sheetData>
    <row r="1" spans="1:2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1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1" ht="14.45" customHeight="1" x14ac:dyDescent="0.2"/>
    <row r="5" spans="1:21" ht="14.45" customHeight="1" x14ac:dyDescent="0.2">
      <c r="A5" s="12" t="s">
        <v>103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1" ht="14.45" customHeight="1" x14ac:dyDescent="0.2">
      <c r="A6" s="13" t="s">
        <v>66</v>
      </c>
      <c r="C6" s="13" t="s">
        <v>131</v>
      </c>
      <c r="D6" s="13"/>
      <c r="E6" s="13"/>
      <c r="F6" s="13"/>
      <c r="G6" s="13"/>
      <c r="I6" s="13" t="s">
        <v>100</v>
      </c>
      <c r="J6" s="13"/>
      <c r="K6" s="13"/>
      <c r="L6" s="13"/>
      <c r="M6" s="13"/>
      <c r="O6" s="13" t="s">
        <v>101</v>
      </c>
      <c r="P6" s="13"/>
      <c r="Q6" s="13"/>
      <c r="R6" s="13"/>
      <c r="S6" s="13"/>
    </row>
    <row r="7" spans="1:21" ht="29.1" customHeight="1" x14ac:dyDescent="0.2">
      <c r="A7" s="13"/>
      <c r="C7" s="10" t="s">
        <v>132</v>
      </c>
      <c r="D7" s="3"/>
      <c r="E7" s="10" t="s">
        <v>133</v>
      </c>
      <c r="F7" s="3"/>
      <c r="G7" s="10" t="s">
        <v>134</v>
      </c>
      <c r="I7" s="10" t="s">
        <v>135</v>
      </c>
      <c r="J7" s="3"/>
      <c r="K7" s="10" t="s">
        <v>136</v>
      </c>
      <c r="L7" s="3"/>
      <c r="M7" s="10" t="s">
        <v>137</v>
      </c>
      <c r="O7" s="10" t="s">
        <v>135</v>
      </c>
      <c r="P7" s="3"/>
      <c r="Q7" s="10" t="s">
        <v>136</v>
      </c>
      <c r="R7" s="3"/>
      <c r="S7" s="10" t="s">
        <v>137</v>
      </c>
    </row>
    <row r="8" spans="1:21" ht="21.75" customHeight="1" x14ac:dyDescent="0.2">
      <c r="A8" s="5" t="s">
        <v>59</v>
      </c>
      <c r="C8" s="43" t="s">
        <v>138</v>
      </c>
      <c r="D8" s="26"/>
      <c r="E8" s="27">
        <v>12000064</v>
      </c>
      <c r="F8" s="26"/>
      <c r="G8" s="27">
        <v>1540</v>
      </c>
      <c r="H8" s="26"/>
      <c r="I8" s="27">
        <v>0</v>
      </c>
      <c r="J8" s="26"/>
      <c r="K8" s="27">
        <v>0</v>
      </c>
      <c r="L8" s="26"/>
      <c r="M8" s="27">
        <v>0</v>
      </c>
      <c r="N8" s="26"/>
      <c r="O8" s="27">
        <v>18480098560</v>
      </c>
      <c r="P8" s="26"/>
      <c r="Q8" s="27">
        <v>0</v>
      </c>
      <c r="R8" s="26"/>
      <c r="S8" s="27">
        <v>18480098560</v>
      </c>
      <c r="T8" s="26"/>
      <c r="U8" s="26"/>
    </row>
    <row r="9" spans="1:21" ht="21.75" customHeight="1" x14ac:dyDescent="0.2">
      <c r="A9" s="6" t="s">
        <v>106</v>
      </c>
      <c r="C9" s="44" t="s">
        <v>139</v>
      </c>
      <c r="D9" s="26"/>
      <c r="E9" s="30">
        <v>5000000</v>
      </c>
      <c r="F9" s="26"/>
      <c r="G9" s="30">
        <v>300</v>
      </c>
      <c r="H9" s="26"/>
      <c r="I9" s="30">
        <v>0</v>
      </c>
      <c r="J9" s="26"/>
      <c r="K9" s="30">
        <v>0</v>
      </c>
      <c r="L9" s="26"/>
      <c r="M9" s="30">
        <v>0</v>
      </c>
      <c r="N9" s="26"/>
      <c r="O9" s="30">
        <v>1500000000</v>
      </c>
      <c r="P9" s="26"/>
      <c r="Q9" s="30">
        <v>18267930</v>
      </c>
      <c r="R9" s="26"/>
      <c r="S9" s="30">
        <v>1481732070</v>
      </c>
      <c r="T9" s="26"/>
      <c r="U9" s="26"/>
    </row>
    <row r="10" spans="1:21" ht="21.75" customHeight="1" x14ac:dyDescent="0.2">
      <c r="A10" s="6" t="s">
        <v>32</v>
      </c>
      <c r="C10" s="44" t="s">
        <v>140</v>
      </c>
      <c r="D10" s="26"/>
      <c r="E10" s="30">
        <v>5690000</v>
      </c>
      <c r="F10" s="26"/>
      <c r="G10" s="30">
        <v>630</v>
      </c>
      <c r="H10" s="26"/>
      <c r="I10" s="30">
        <v>0</v>
      </c>
      <c r="J10" s="26"/>
      <c r="K10" s="30">
        <v>0</v>
      </c>
      <c r="L10" s="26"/>
      <c r="M10" s="30">
        <v>0</v>
      </c>
      <c r="N10" s="26"/>
      <c r="O10" s="30">
        <v>3584700000</v>
      </c>
      <c r="P10" s="26"/>
      <c r="Q10" s="30">
        <v>0</v>
      </c>
      <c r="R10" s="26"/>
      <c r="S10" s="30">
        <v>3584700000</v>
      </c>
      <c r="T10" s="26"/>
      <c r="U10" s="26"/>
    </row>
    <row r="11" spans="1:21" ht="21.75" customHeight="1" x14ac:dyDescent="0.2">
      <c r="A11" s="6" t="s">
        <v>33</v>
      </c>
      <c r="C11" s="44" t="s">
        <v>141</v>
      </c>
      <c r="D11" s="26"/>
      <c r="E11" s="30">
        <v>3000000</v>
      </c>
      <c r="F11" s="26"/>
      <c r="G11" s="30">
        <v>350</v>
      </c>
      <c r="H11" s="26"/>
      <c r="I11" s="30">
        <v>0</v>
      </c>
      <c r="J11" s="26"/>
      <c r="K11" s="30">
        <v>0</v>
      </c>
      <c r="L11" s="26"/>
      <c r="M11" s="30">
        <v>0</v>
      </c>
      <c r="N11" s="26"/>
      <c r="O11" s="30">
        <v>1050000000</v>
      </c>
      <c r="P11" s="26"/>
      <c r="Q11" s="30">
        <v>718686</v>
      </c>
      <c r="R11" s="26"/>
      <c r="S11" s="30">
        <v>1049281314</v>
      </c>
      <c r="T11" s="26"/>
      <c r="U11" s="26"/>
    </row>
    <row r="12" spans="1:21" ht="21.75" customHeight="1" x14ac:dyDescent="0.2">
      <c r="A12" s="6" t="s">
        <v>19</v>
      </c>
      <c r="C12" s="44" t="s">
        <v>141</v>
      </c>
      <c r="D12" s="26"/>
      <c r="E12" s="30">
        <v>125000000</v>
      </c>
      <c r="F12" s="26"/>
      <c r="G12" s="30">
        <v>82</v>
      </c>
      <c r="H12" s="26"/>
      <c r="I12" s="30">
        <v>0</v>
      </c>
      <c r="J12" s="26"/>
      <c r="K12" s="30">
        <v>0</v>
      </c>
      <c r="L12" s="26"/>
      <c r="M12" s="30">
        <v>0</v>
      </c>
      <c r="N12" s="26"/>
      <c r="O12" s="30">
        <v>10250000000</v>
      </c>
      <c r="P12" s="26"/>
      <c r="Q12" s="30">
        <v>0</v>
      </c>
      <c r="R12" s="26"/>
      <c r="S12" s="30">
        <v>10250000000</v>
      </c>
      <c r="T12" s="26"/>
      <c r="U12" s="26"/>
    </row>
    <row r="13" spans="1:21" ht="21.75" customHeight="1" x14ac:dyDescent="0.2">
      <c r="A13" s="6" t="s">
        <v>52</v>
      </c>
      <c r="C13" s="44" t="s">
        <v>142</v>
      </c>
      <c r="D13" s="26"/>
      <c r="E13" s="30">
        <v>1000000</v>
      </c>
      <c r="F13" s="26"/>
      <c r="G13" s="30">
        <v>500</v>
      </c>
      <c r="H13" s="26"/>
      <c r="I13" s="30">
        <v>0</v>
      </c>
      <c r="J13" s="26"/>
      <c r="K13" s="30">
        <v>0</v>
      </c>
      <c r="L13" s="26"/>
      <c r="M13" s="30">
        <v>0</v>
      </c>
      <c r="N13" s="26"/>
      <c r="O13" s="30">
        <v>500000000</v>
      </c>
      <c r="P13" s="26"/>
      <c r="Q13" s="30">
        <v>24119948</v>
      </c>
      <c r="R13" s="26"/>
      <c r="S13" s="30">
        <v>475880052</v>
      </c>
      <c r="T13" s="26"/>
      <c r="U13" s="26"/>
    </row>
    <row r="14" spans="1:21" ht="21.75" customHeight="1" x14ac:dyDescent="0.2">
      <c r="A14" s="6" t="s">
        <v>43</v>
      </c>
      <c r="C14" s="44" t="s">
        <v>143</v>
      </c>
      <c r="D14" s="26"/>
      <c r="E14" s="30">
        <v>15000000</v>
      </c>
      <c r="F14" s="26"/>
      <c r="G14" s="30">
        <v>2920</v>
      </c>
      <c r="H14" s="26"/>
      <c r="I14" s="30">
        <v>0</v>
      </c>
      <c r="J14" s="26"/>
      <c r="K14" s="30">
        <v>0</v>
      </c>
      <c r="L14" s="26"/>
      <c r="M14" s="30">
        <v>0</v>
      </c>
      <c r="N14" s="26"/>
      <c r="O14" s="30">
        <v>43800000000</v>
      </c>
      <c r="P14" s="26"/>
      <c r="Q14" s="30">
        <v>0</v>
      </c>
      <c r="R14" s="26"/>
      <c r="S14" s="30">
        <v>43800000000</v>
      </c>
      <c r="T14" s="26"/>
      <c r="U14" s="26"/>
    </row>
    <row r="15" spans="1:21" ht="21.75" customHeight="1" x14ac:dyDescent="0.2">
      <c r="A15" s="6" t="s">
        <v>41</v>
      </c>
      <c r="C15" s="44" t="s">
        <v>144</v>
      </c>
      <c r="D15" s="26"/>
      <c r="E15" s="30">
        <v>3408392</v>
      </c>
      <c r="F15" s="26"/>
      <c r="G15" s="30">
        <v>6500</v>
      </c>
      <c r="H15" s="26"/>
      <c r="I15" s="30">
        <v>0</v>
      </c>
      <c r="J15" s="26"/>
      <c r="K15" s="30">
        <v>0</v>
      </c>
      <c r="L15" s="26"/>
      <c r="M15" s="30">
        <v>0</v>
      </c>
      <c r="N15" s="26"/>
      <c r="O15" s="30">
        <v>22154548000</v>
      </c>
      <c r="P15" s="26"/>
      <c r="Q15" s="30">
        <v>776068106</v>
      </c>
      <c r="R15" s="26"/>
      <c r="S15" s="30">
        <v>21378479894</v>
      </c>
      <c r="T15" s="26"/>
      <c r="U15" s="26"/>
    </row>
    <row r="16" spans="1:21" ht="21.75" customHeight="1" x14ac:dyDescent="0.2">
      <c r="A16" s="6" t="s">
        <v>58</v>
      </c>
      <c r="C16" s="44" t="s">
        <v>145</v>
      </c>
      <c r="D16" s="26"/>
      <c r="E16" s="30">
        <v>40598707</v>
      </c>
      <c r="F16" s="26"/>
      <c r="G16" s="30">
        <v>370</v>
      </c>
      <c r="H16" s="26"/>
      <c r="I16" s="30">
        <v>0</v>
      </c>
      <c r="J16" s="26"/>
      <c r="K16" s="30">
        <v>0</v>
      </c>
      <c r="L16" s="26"/>
      <c r="M16" s="30">
        <v>0</v>
      </c>
      <c r="N16" s="26"/>
      <c r="O16" s="30">
        <v>15021521590</v>
      </c>
      <c r="P16" s="26"/>
      <c r="Q16" s="30">
        <v>0</v>
      </c>
      <c r="R16" s="26"/>
      <c r="S16" s="30">
        <v>15021521590</v>
      </c>
      <c r="T16" s="26"/>
      <c r="U16" s="26"/>
    </row>
    <row r="17" spans="1:21" ht="21.75" customHeight="1" x14ac:dyDescent="0.2">
      <c r="A17" s="6" t="s">
        <v>53</v>
      </c>
      <c r="C17" s="44" t="s">
        <v>143</v>
      </c>
      <c r="D17" s="26"/>
      <c r="E17" s="30">
        <v>57500000</v>
      </c>
      <c r="F17" s="26"/>
      <c r="G17" s="30">
        <v>70</v>
      </c>
      <c r="H17" s="26"/>
      <c r="I17" s="30">
        <v>0</v>
      </c>
      <c r="J17" s="26"/>
      <c r="K17" s="30">
        <v>0</v>
      </c>
      <c r="L17" s="26"/>
      <c r="M17" s="30">
        <v>0</v>
      </c>
      <c r="N17" s="26"/>
      <c r="O17" s="30">
        <v>4025000000</v>
      </c>
      <c r="P17" s="26"/>
      <c r="Q17" s="30">
        <v>133278146</v>
      </c>
      <c r="R17" s="26"/>
      <c r="S17" s="30">
        <v>3891721854</v>
      </c>
      <c r="T17" s="26"/>
      <c r="U17" s="26"/>
    </row>
    <row r="18" spans="1:21" ht="21.75" customHeight="1" x14ac:dyDescent="0.2">
      <c r="A18" s="6" t="s">
        <v>40</v>
      </c>
      <c r="C18" s="44" t="s">
        <v>146</v>
      </c>
      <c r="D18" s="26"/>
      <c r="E18" s="30">
        <v>12000000</v>
      </c>
      <c r="F18" s="26"/>
      <c r="G18" s="30">
        <v>6500</v>
      </c>
      <c r="H18" s="26"/>
      <c r="I18" s="30">
        <v>0</v>
      </c>
      <c r="J18" s="26"/>
      <c r="K18" s="30">
        <v>0</v>
      </c>
      <c r="L18" s="26"/>
      <c r="M18" s="30">
        <v>0</v>
      </c>
      <c r="N18" s="26"/>
      <c r="O18" s="30">
        <v>78000000000</v>
      </c>
      <c r="P18" s="26"/>
      <c r="Q18" s="30">
        <v>845528455</v>
      </c>
      <c r="R18" s="26"/>
      <c r="S18" s="30">
        <v>77154471545</v>
      </c>
      <c r="T18" s="26"/>
      <c r="U18" s="26"/>
    </row>
    <row r="19" spans="1:21" ht="21.75" customHeight="1" x14ac:dyDescent="0.2">
      <c r="A19" s="6" t="s">
        <v>113</v>
      </c>
      <c r="C19" s="44" t="s">
        <v>147</v>
      </c>
      <c r="D19" s="26"/>
      <c r="E19" s="30">
        <v>1250000</v>
      </c>
      <c r="F19" s="26"/>
      <c r="G19" s="30">
        <v>1000</v>
      </c>
      <c r="H19" s="26"/>
      <c r="I19" s="30">
        <v>0</v>
      </c>
      <c r="J19" s="26"/>
      <c r="K19" s="30">
        <v>0</v>
      </c>
      <c r="L19" s="26"/>
      <c r="M19" s="30">
        <v>0</v>
      </c>
      <c r="N19" s="26"/>
      <c r="O19" s="30">
        <v>1250000000</v>
      </c>
      <c r="P19" s="26"/>
      <c r="Q19" s="30">
        <v>73339781</v>
      </c>
      <c r="R19" s="26"/>
      <c r="S19" s="30">
        <v>1176660219</v>
      </c>
      <c r="T19" s="26"/>
      <c r="U19" s="26"/>
    </row>
    <row r="20" spans="1:21" ht="21.75" customHeight="1" x14ac:dyDescent="0.2">
      <c r="A20" s="6" t="s">
        <v>26</v>
      </c>
      <c r="C20" s="44" t="s">
        <v>146</v>
      </c>
      <c r="D20" s="26"/>
      <c r="E20" s="30">
        <v>23963559</v>
      </c>
      <c r="F20" s="26"/>
      <c r="G20" s="30">
        <v>1680</v>
      </c>
      <c r="H20" s="26"/>
      <c r="I20" s="30">
        <v>0</v>
      </c>
      <c r="J20" s="26"/>
      <c r="K20" s="30">
        <v>0</v>
      </c>
      <c r="L20" s="26"/>
      <c r="M20" s="30">
        <v>0</v>
      </c>
      <c r="N20" s="26"/>
      <c r="O20" s="30">
        <v>40258779120</v>
      </c>
      <c r="P20" s="26"/>
      <c r="Q20" s="30">
        <v>4374885643</v>
      </c>
      <c r="R20" s="26"/>
      <c r="S20" s="30">
        <v>35883893477</v>
      </c>
      <c r="T20" s="26"/>
      <c r="U20" s="26"/>
    </row>
    <row r="21" spans="1:21" ht="21.75" customHeight="1" x14ac:dyDescent="0.2">
      <c r="A21" s="6" t="s">
        <v>25</v>
      </c>
      <c r="C21" s="44" t="s">
        <v>146</v>
      </c>
      <c r="D21" s="26"/>
      <c r="E21" s="30">
        <v>10000000</v>
      </c>
      <c r="F21" s="26"/>
      <c r="G21" s="30">
        <v>610</v>
      </c>
      <c r="H21" s="26"/>
      <c r="I21" s="30">
        <v>0</v>
      </c>
      <c r="J21" s="26"/>
      <c r="K21" s="30">
        <v>0</v>
      </c>
      <c r="L21" s="26"/>
      <c r="M21" s="30">
        <v>0</v>
      </c>
      <c r="N21" s="26"/>
      <c r="O21" s="30">
        <v>6100000000</v>
      </c>
      <c r="P21" s="26"/>
      <c r="Q21" s="30">
        <v>0</v>
      </c>
      <c r="R21" s="26"/>
      <c r="S21" s="30">
        <v>6100000000</v>
      </c>
      <c r="T21" s="26"/>
      <c r="U21" s="26"/>
    </row>
    <row r="22" spans="1:21" ht="21.75" customHeight="1" x14ac:dyDescent="0.2">
      <c r="A22" s="6" t="s">
        <v>48</v>
      </c>
      <c r="C22" s="44" t="s">
        <v>143</v>
      </c>
      <c r="D22" s="26"/>
      <c r="E22" s="30">
        <v>100000000</v>
      </c>
      <c r="F22" s="26"/>
      <c r="G22" s="30">
        <v>400</v>
      </c>
      <c r="H22" s="26"/>
      <c r="I22" s="30">
        <v>0</v>
      </c>
      <c r="J22" s="26"/>
      <c r="K22" s="30">
        <v>0</v>
      </c>
      <c r="L22" s="26"/>
      <c r="M22" s="30">
        <v>0</v>
      </c>
      <c r="N22" s="26"/>
      <c r="O22" s="30">
        <v>40000000000</v>
      </c>
      <c r="P22" s="26"/>
      <c r="Q22" s="30">
        <v>272108844</v>
      </c>
      <c r="R22" s="26"/>
      <c r="S22" s="30">
        <v>39727891156</v>
      </c>
      <c r="T22" s="26"/>
      <c r="U22" s="26"/>
    </row>
    <row r="23" spans="1:21" ht="21.75" customHeight="1" x14ac:dyDescent="0.2">
      <c r="A23" s="6" t="s">
        <v>49</v>
      </c>
      <c r="C23" s="44" t="s">
        <v>140</v>
      </c>
      <c r="D23" s="26"/>
      <c r="E23" s="30">
        <v>1000000</v>
      </c>
      <c r="F23" s="26"/>
      <c r="G23" s="30">
        <v>187</v>
      </c>
      <c r="H23" s="26"/>
      <c r="I23" s="30">
        <v>0</v>
      </c>
      <c r="J23" s="26"/>
      <c r="K23" s="30">
        <v>0</v>
      </c>
      <c r="L23" s="26"/>
      <c r="M23" s="30">
        <v>0</v>
      </c>
      <c r="N23" s="26"/>
      <c r="O23" s="30">
        <v>187000000</v>
      </c>
      <c r="P23" s="26"/>
      <c r="Q23" s="30">
        <v>0</v>
      </c>
      <c r="R23" s="26"/>
      <c r="S23" s="30">
        <v>187000000</v>
      </c>
      <c r="T23" s="26"/>
      <c r="U23" s="26"/>
    </row>
    <row r="24" spans="1:21" ht="21.75" customHeight="1" x14ac:dyDescent="0.2">
      <c r="A24" s="6" t="s">
        <v>61</v>
      </c>
      <c r="C24" s="44" t="s">
        <v>143</v>
      </c>
      <c r="D24" s="26"/>
      <c r="E24" s="30">
        <v>5000000</v>
      </c>
      <c r="F24" s="26"/>
      <c r="G24" s="30">
        <v>960</v>
      </c>
      <c r="H24" s="26"/>
      <c r="I24" s="30">
        <v>0</v>
      </c>
      <c r="J24" s="26"/>
      <c r="K24" s="30">
        <v>0</v>
      </c>
      <c r="L24" s="26"/>
      <c r="M24" s="30">
        <v>0</v>
      </c>
      <c r="N24" s="26"/>
      <c r="O24" s="30">
        <v>4800000000</v>
      </c>
      <c r="P24" s="26"/>
      <c r="Q24" s="30">
        <v>180355966</v>
      </c>
      <c r="R24" s="26"/>
      <c r="S24" s="30">
        <v>4619644034</v>
      </c>
      <c r="T24" s="26"/>
      <c r="U24" s="26"/>
    </row>
    <row r="25" spans="1:21" ht="21.75" customHeight="1" x14ac:dyDescent="0.2">
      <c r="A25" s="6" t="s">
        <v>60</v>
      </c>
      <c r="C25" s="44" t="s">
        <v>139</v>
      </c>
      <c r="D25" s="26"/>
      <c r="E25" s="30">
        <v>20345585</v>
      </c>
      <c r="F25" s="26"/>
      <c r="G25" s="30">
        <v>682</v>
      </c>
      <c r="H25" s="26"/>
      <c r="I25" s="30">
        <v>0</v>
      </c>
      <c r="J25" s="26"/>
      <c r="K25" s="30">
        <v>0</v>
      </c>
      <c r="L25" s="26"/>
      <c r="M25" s="30">
        <v>0</v>
      </c>
      <c r="N25" s="26"/>
      <c r="O25" s="30">
        <v>13875688970</v>
      </c>
      <c r="P25" s="26"/>
      <c r="Q25" s="30">
        <v>196751835</v>
      </c>
      <c r="R25" s="26"/>
      <c r="S25" s="30">
        <v>13678937135</v>
      </c>
      <c r="T25" s="26"/>
      <c r="U25" s="26"/>
    </row>
    <row r="26" spans="1:21" ht="21.75" customHeight="1" x14ac:dyDescent="0.2">
      <c r="A26" s="6" t="s">
        <v>22</v>
      </c>
      <c r="C26" s="44" t="s">
        <v>148</v>
      </c>
      <c r="D26" s="26"/>
      <c r="E26" s="30">
        <v>31084511</v>
      </c>
      <c r="F26" s="26"/>
      <c r="G26" s="30">
        <v>90</v>
      </c>
      <c r="H26" s="26"/>
      <c r="I26" s="30">
        <v>0</v>
      </c>
      <c r="J26" s="26"/>
      <c r="K26" s="30">
        <v>0</v>
      </c>
      <c r="L26" s="26"/>
      <c r="M26" s="30">
        <v>0</v>
      </c>
      <c r="N26" s="26"/>
      <c r="O26" s="30">
        <v>2797605990</v>
      </c>
      <c r="P26" s="26"/>
      <c r="Q26" s="30">
        <v>0</v>
      </c>
      <c r="R26" s="26"/>
      <c r="S26" s="30">
        <v>2797605990</v>
      </c>
      <c r="T26" s="26"/>
      <c r="U26" s="26"/>
    </row>
    <row r="27" spans="1:21" ht="21.75" customHeight="1" x14ac:dyDescent="0.2">
      <c r="A27" s="6" t="s">
        <v>34</v>
      </c>
      <c r="C27" s="44" t="s">
        <v>149</v>
      </c>
      <c r="D27" s="26"/>
      <c r="E27" s="30">
        <v>5000000</v>
      </c>
      <c r="F27" s="26"/>
      <c r="G27" s="30">
        <v>2000</v>
      </c>
      <c r="H27" s="26"/>
      <c r="I27" s="30">
        <v>10000000000</v>
      </c>
      <c r="J27" s="26"/>
      <c r="K27" s="30">
        <v>94979647</v>
      </c>
      <c r="L27" s="26"/>
      <c r="M27" s="30">
        <v>9905020353</v>
      </c>
      <c r="N27" s="26"/>
      <c r="O27" s="30">
        <v>10000000000</v>
      </c>
      <c r="P27" s="26"/>
      <c r="Q27" s="30">
        <v>94979647</v>
      </c>
      <c r="R27" s="26"/>
      <c r="S27" s="30">
        <v>9905020353</v>
      </c>
      <c r="T27" s="26"/>
      <c r="U27" s="26"/>
    </row>
    <row r="28" spans="1:21" ht="21.75" customHeight="1" x14ac:dyDescent="0.2">
      <c r="A28" s="6" t="s">
        <v>37</v>
      </c>
      <c r="C28" s="44" t="s">
        <v>149</v>
      </c>
      <c r="D28" s="26"/>
      <c r="E28" s="30">
        <v>5447057</v>
      </c>
      <c r="F28" s="26"/>
      <c r="G28" s="30">
        <v>3000</v>
      </c>
      <c r="H28" s="26"/>
      <c r="I28" s="30">
        <v>16341171000</v>
      </c>
      <c r="J28" s="26"/>
      <c r="K28" s="30">
        <v>2071966658</v>
      </c>
      <c r="L28" s="26"/>
      <c r="M28" s="30">
        <v>14269204342</v>
      </c>
      <c r="N28" s="26"/>
      <c r="O28" s="30">
        <v>16341171000</v>
      </c>
      <c r="P28" s="26"/>
      <c r="Q28" s="30">
        <v>2071966658</v>
      </c>
      <c r="R28" s="26"/>
      <c r="S28" s="30">
        <v>14269204342</v>
      </c>
      <c r="T28" s="26"/>
      <c r="U28" s="26"/>
    </row>
    <row r="29" spans="1:21" ht="21.75" customHeight="1" x14ac:dyDescent="0.2">
      <c r="A29" s="6" t="s">
        <v>110</v>
      </c>
      <c r="C29" s="44" t="s">
        <v>150</v>
      </c>
      <c r="D29" s="26"/>
      <c r="E29" s="30">
        <v>11967021</v>
      </c>
      <c r="F29" s="26"/>
      <c r="G29" s="30">
        <v>2110</v>
      </c>
      <c r="H29" s="26"/>
      <c r="I29" s="30">
        <v>0</v>
      </c>
      <c r="J29" s="26"/>
      <c r="K29" s="30">
        <v>0</v>
      </c>
      <c r="L29" s="26"/>
      <c r="M29" s="30">
        <v>0</v>
      </c>
      <c r="N29" s="26"/>
      <c r="O29" s="30">
        <v>25250414310</v>
      </c>
      <c r="P29" s="26"/>
      <c r="Q29" s="30">
        <v>0</v>
      </c>
      <c r="R29" s="26"/>
      <c r="S29" s="30">
        <v>25250414310</v>
      </c>
      <c r="T29" s="26"/>
      <c r="U29" s="26"/>
    </row>
    <row r="30" spans="1:21" ht="21.75" customHeight="1" x14ac:dyDescent="0.2">
      <c r="A30" s="6" t="s">
        <v>36</v>
      </c>
      <c r="C30" s="44" t="s">
        <v>151</v>
      </c>
      <c r="D30" s="26"/>
      <c r="E30" s="30">
        <v>15100000</v>
      </c>
      <c r="F30" s="26"/>
      <c r="G30" s="30">
        <v>1850</v>
      </c>
      <c r="H30" s="26"/>
      <c r="I30" s="30">
        <v>0</v>
      </c>
      <c r="J30" s="26"/>
      <c r="K30" s="30">
        <v>0</v>
      </c>
      <c r="L30" s="26"/>
      <c r="M30" s="30">
        <v>0</v>
      </c>
      <c r="N30" s="26"/>
      <c r="O30" s="30">
        <v>27935000000</v>
      </c>
      <c r="P30" s="26"/>
      <c r="Q30" s="30">
        <v>0</v>
      </c>
      <c r="R30" s="26"/>
      <c r="S30" s="30">
        <v>27935000000</v>
      </c>
      <c r="T30" s="26"/>
      <c r="U30" s="26"/>
    </row>
    <row r="31" spans="1:21" ht="21.75" customHeight="1" x14ac:dyDescent="0.2">
      <c r="A31" s="6" t="s">
        <v>20</v>
      </c>
      <c r="C31" s="44" t="s">
        <v>152</v>
      </c>
      <c r="D31" s="26"/>
      <c r="E31" s="30">
        <v>11400000</v>
      </c>
      <c r="F31" s="26"/>
      <c r="G31" s="30">
        <v>310</v>
      </c>
      <c r="H31" s="26"/>
      <c r="I31" s="30">
        <v>0</v>
      </c>
      <c r="J31" s="26"/>
      <c r="K31" s="30">
        <v>0</v>
      </c>
      <c r="L31" s="26"/>
      <c r="M31" s="30">
        <v>0</v>
      </c>
      <c r="N31" s="26"/>
      <c r="O31" s="30">
        <v>3534000000</v>
      </c>
      <c r="P31" s="26"/>
      <c r="Q31" s="30">
        <v>0</v>
      </c>
      <c r="R31" s="26"/>
      <c r="S31" s="30">
        <v>3534000000</v>
      </c>
      <c r="T31" s="26"/>
      <c r="U31" s="26"/>
    </row>
    <row r="32" spans="1:21" ht="21.75" customHeight="1" x14ac:dyDescent="0.2">
      <c r="A32" s="6" t="s">
        <v>28</v>
      </c>
      <c r="C32" s="44" t="s">
        <v>140</v>
      </c>
      <c r="D32" s="26"/>
      <c r="E32" s="30">
        <v>1110000</v>
      </c>
      <c r="F32" s="26"/>
      <c r="G32" s="30">
        <v>20000</v>
      </c>
      <c r="H32" s="26"/>
      <c r="I32" s="30">
        <v>0</v>
      </c>
      <c r="J32" s="26"/>
      <c r="K32" s="30">
        <v>0</v>
      </c>
      <c r="L32" s="26"/>
      <c r="M32" s="30">
        <v>0</v>
      </c>
      <c r="N32" s="26"/>
      <c r="O32" s="30">
        <v>22200000000</v>
      </c>
      <c r="P32" s="26"/>
      <c r="Q32" s="30">
        <v>0</v>
      </c>
      <c r="R32" s="26"/>
      <c r="S32" s="30">
        <v>22200000000</v>
      </c>
      <c r="T32" s="26"/>
      <c r="U32" s="26"/>
    </row>
    <row r="33" spans="1:21" ht="21.75" customHeight="1" x14ac:dyDescent="0.2">
      <c r="A33" s="6" t="s">
        <v>39</v>
      </c>
      <c r="C33" s="44" t="s">
        <v>153</v>
      </c>
      <c r="D33" s="26"/>
      <c r="E33" s="30">
        <v>31260033</v>
      </c>
      <c r="F33" s="26"/>
      <c r="G33" s="30">
        <v>950</v>
      </c>
      <c r="H33" s="26"/>
      <c r="I33" s="30">
        <v>0</v>
      </c>
      <c r="J33" s="26"/>
      <c r="K33" s="30">
        <v>0</v>
      </c>
      <c r="L33" s="26"/>
      <c r="M33" s="30">
        <v>0</v>
      </c>
      <c r="N33" s="26"/>
      <c r="O33" s="30">
        <v>29697031350</v>
      </c>
      <c r="P33" s="26"/>
      <c r="Q33" s="30">
        <v>1724343756</v>
      </c>
      <c r="R33" s="26"/>
      <c r="S33" s="30">
        <v>27972687594</v>
      </c>
      <c r="T33" s="26"/>
      <c r="U33" s="26"/>
    </row>
    <row r="34" spans="1:21" ht="21.75" customHeight="1" x14ac:dyDescent="0.2">
      <c r="A34" s="6" t="s">
        <v>29</v>
      </c>
      <c r="C34" s="44" t="s">
        <v>154</v>
      </c>
      <c r="D34" s="26"/>
      <c r="E34" s="30">
        <v>3114422</v>
      </c>
      <c r="F34" s="26"/>
      <c r="G34" s="30">
        <v>700</v>
      </c>
      <c r="H34" s="26"/>
      <c r="I34" s="30">
        <v>0</v>
      </c>
      <c r="J34" s="26"/>
      <c r="K34" s="30">
        <v>0</v>
      </c>
      <c r="L34" s="26"/>
      <c r="M34" s="30">
        <v>0</v>
      </c>
      <c r="N34" s="26"/>
      <c r="O34" s="30">
        <v>2180095400</v>
      </c>
      <c r="P34" s="26"/>
      <c r="Q34" s="30">
        <v>22170462</v>
      </c>
      <c r="R34" s="26"/>
      <c r="S34" s="30">
        <v>2157924938</v>
      </c>
      <c r="T34" s="26"/>
      <c r="U34" s="26"/>
    </row>
    <row r="35" spans="1:21" ht="21.75" customHeight="1" x14ac:dyDescent="0.2">
      <c r="A35" s="6" t="s">
        <v>120</v>
      </c>
      <c r="C35" s="44" t="s">
        <v>139</v>
      </c>
      <c r="D35" s="26"/>
      <c r="E35" s="30">
        <v>11785653</v>
      </c>
      <c r="F35" s="26"/>
      <c r="G35" s="30">
        <v>1900</v>
      </c>
      <c r="H35" s="26"/>
      <c r="I35" s="30">
        <v>0</v>
      </c>
      <c r="J35" s="26"/>
      <c r="K35" s="30">
        <v>0</v>
      </c>
      <c r="L35" s="26"/>
      <c r="M35" s="30">
        <v>0</v>
      </c>
      <c r="N35" s="26"/>
      <c r="O35" s="30">
        <v>22392740700</v>
      </c>
      <c r="P35" s="26"/>
      <c r="Q35" s="30">
        <v>0</v>
      </c>
      <c r="R35" s="26"/>
      <c r="S35" s="30">
        <v>22392740700</v>
      </c>
      <c r="T35" s="26"/>
      <c r="U35" s="26"/>
    </row>
    <row r="36" spans="1:21" ht="21.75" customHeight="1" x14ac:dyDescent="0.2">
      <c r="A36" s="6" t="s">
        <v>114</v>
      </c>
      <c r="C36" s="44" t="s">
        <v>143</v>
      </c>
      <c r="D36" s="26"/>
      <c r="E36" s="30">
        <v>4475405</v>
      </c>
      <c r="F36" s="26"/>
      <c r="G36" s="30">
        <v>34</v>
      </c>
      <c r="H36" s="26"/>
      <c r="I36" s="30">
        <v>0</v>
      </c>
      <c r="J36" s="26"/>
      <c r="K36" s="30">
        <v>0</v>
      </c>
      <c r="L36" s="26"/>
      <c r="M36" s="30">
        <v>0</v>
      </c>
      <c r="N36" s="26"/>
      <c r="O36" s="30">
        <v>152163770</v>
      </c>
      <c r="P36" s="26"/>
      <c r="Q36" s="30">
        <v>5620825</v>
      </c>
      <c r="R36" s="26"/>
      <c r="S36" s="30">
        <v>146542945</v>
      </c>
      <c r="T36" s="26"/>
      <c r="U36" s="26"/>
    </row>
    <row r="37" spans="1:21" ht="21.75" customHeight="1" x14ac:dyDescent="0.2">
      <c r="A37" s="6" t="s">
        <v>38</v>
      </c>
      <c r="C37" s="44" t="s">
        <v>155</v>
      </c>
      <c r="D37" s="26"/>
      <c r="E37" s="30">
        <v>4499999</v>
      </c>
      <c r="F37" s="26"/>
      <c r="G37" s="30">
        <v>1350</v>
      </c>
      <c r="H37" s="26"/>
      <c r="I37" s="30">
        <v>6074998650</v>
      </c>
      <c r="J37" s="26"/>
      <c r="K37" s="30">
        <v>0</v>
      </c>
      <c r="L37" s="26"/>
      <c r="M37" s="30">
        <v>6074998650</v>
      </c>
      <c r="N37" s="26"/>
      <c r="O37" s="30">
        <v>6074998650</v>
      </c>
      <c r="P37" s="26"/>
      <c r="Q37" s="30">
        <v>0</v>
      </c>
      <c r="R37" s="26"/>
      <c r="S37" s="30">
        <v>6074998650</v>
      </c>
      <c r="T37" s="26"/>
      <c r="U37" s="26"/>
    </row>
    <row r="38" spans="1:21" ht="21.75" customHeight="1" x14ac:dyDescent="0.2">
      <c r="A38" s="6" t="s">
        <v>46</v>
      </c>
      <c r="C38" s="44" t="s">
        <v>156</v>
      </c>
      <c r="D38" s="26"/>
      <c r="E38" s="30">
        <v>30200000</v>
      </c>
      <c r="F38" s="26"/>
      <c r="G38" s="30">
        <v>77</v>
      </c>
      <c r="H38" s="26"/>
      <c r="I38" s="30">
        <v>0</v>
      </c>
      <c r="J38" s="26"/>
      <c r="K38" s="30">
        <v>0</v>
      </c>
      <c r="L38" s="26"/>
      <c r="M38" s="30">
        <v>0</v>
      </c>
      <c r="N38" s="26"/>
      <c r="O38" s="30">
        <v>2325400000</v>
      </c>
      <c r="P38" s="26"/>
      <c r="Q38" s="30">
        <v>107840235</v>
      </c>
      <c r="R38" s="26"/>
      <c r="S38" s="30">
        <v>2217559765</v>
      </c>
      <c r="T38" s="26"/>
      <c r="U38" s="26"/>
    </row>
    <row r="39" spans="1:21" ht="21.75" customHeight="1" x14ac:dyDescent="0.2">
      <c r="A39" s="6" t="s">
        <v>47</v>
      </c>
      <c r="C39" s="44" t="s">
        <v>154</v>
      </c>
      <c r="D39" s="26"/>
      <c r="E39" s="30">
        <v>5100000</v>
      </c>
      <c r="F39" s="26"/>
      <c r="G39" s="30">
        <v>800</v>
      </c>
      <c r="H39" s="26"/>
      <c r="I39" s="30">
        <v>0</v>
      </c>
      <c r="J39" s="26"/>
      <c r="K39" s="30">
        <v>0</v>
      </c>
      <c r="L39" s="26"/>
      <c r="M39" s="30">
        <v>0</v>
      </c>
      <c r="N39" s="26"/>
      <c r="O39" s="30">
        <v>4080000000</v>
      </c>
      <c r="P39" s="26"/>
      <c r="Q39" s="30">
        <v>68686869</v>
      </c>
      <c r="R39" s="26"/>
      <c r="S39" s="30">
        <v>4011313131</v>
      </c>
      <c r="T39" s="26"/>
      <c r="U39" s="26"/>
    </row>
    <row r="40" spans="1:21" ht="21.75" customHeight="1" x14ac:dyDescent="0.2">
      <c r="A40" s="6" t="s">
        <v>31</v>
      </c>
      <c r="C40" s="44" t="s">
        <v>157</v>
      </c>
      <c r="D40" s="26"/>
      <c r="E40" s="30">
        <v>22223372</v>
      </c>
      <c r="F40" s="26"/>
      <c r="G40" s="30">
        <v>150</v>
      </c>
      <c r="H40" s="26"/>
      <c r="I40" s="30">
        <v>0</v>
      </c>
      <c r="J40" s="26"/>
      <c r="K40" s="30">
        <v>0</v>
      </c>
      <c r="L40" s="26"/>
      <c r="M40" s="30">
        <v>0</v>
      </c>
      <c r="N40" s="26"/>
      <c r="O40" s="30">
        <f>3333505800+5086</f>
        <v>3333510886</v>
      </c>
      <c r="P40" s="26"/>
      <c r="Q40" s="30">
        <v>0</v>
      </c>
      <c r="R40" s="26"/>
      <c r="S40" s="30">
        <f>O40-Q40</f>
        <v>3333510886</v>
      </c>
      <c r="T40" s="26"/>
      <c r="U40" s="26"/>
    </row>
    <row r="41" spans="1:21" ht="21.75" customHeight="1" x14ac:dyDescent="0.2">
      <c r="A41" s="6" t="s">
        <v>21</v>
      </c>
      <c r="C41" s="44" t="s">
        <v>158</v>
      </c>
      <c r="D41" s="26"/>
      <c r="E41" s="30">
        <v>1562500</v>
      </c>
      <c r="F41" s="26"/>
      <c r="G41" s="30">
        <v>320</v>
      </c>
      <c r="H41" s="26"/>
      <c r="I41" s="30">
        <v>0</v>
      </c>
      <c r="J41" s="26"/>
      <c r="K41" s="30">
        <v>0</v>
      </c>
      <c r="L41" s="26"/>
      <c r="M41" s="30">
        <v>0</v>
      </c>
      <c r="N41" s="26"/>
      <c r="O41" s="30">
        <v>500000000</v>
      </c>
      <c r="P41" s="26"/>
      <c r="Q41" s="30">
        <v>0</v>
      </c>
      <c r="R41" s="26"/>
      <c r="S41" s="30">
        <v>500000000</v>
      </c>
      <c r="T41" s="26"/>
      <c r="U41" s="26"/>
    </row>
    <row r="42" spans="1:21" ht="21.75" customHeight="1" x14ac:dyDescent="0.2">
      <c r="A42" s="8" t="s">
        <v>121</v>
      </c>
      <c r="C42" s="45" t="s">
        <v>159</v>
      </c>
      <c r="D42" s="26"/>
      <c r="E42" s="35">
        <v>625000</v>
      </c>
      <c r="F42" s="26"/>
      <c r="G42" s="35">
        <v>3000</v>
      </c>
      <c r="H42" s="26"/>
      <c r="I42" s="32">
        <v>0</v>
      </c>
      <c r="J42" s="26"/>
      <c r="K42" s="32">
        <v>0</v>
      </c>
      <c r="L42" s="26"/>
      <c r="M42" s="32">
        <v>0</v>
      </c>
      <c r="N42" s="26"/>
      <c r="O42" s="32">
        <v>1875000000</v>
      </c>
      <c r="P42" s="26"/>
      <c r="Q42" s="32">
        <v>0</v>
      </c>
      <c r="R42" s="26"/>
      <c r="S42" s="32">
        <v>1875000000</v>
      </c>
      <c r="T42" s="26"/>
      <c r="U42" s="26"/>
    </row>
    <row r="43" spans="1:21" ht="21.75" customHeight="1" x14ac:dyDescent="0.2">
      <c r="A43" s="9" t="s">
        <v>65</v>
      </c>
      <c r="C43" s="35"/>
      <c r="D43" s="26"/>
      <c r="E43" s="35"/>
      <c r="F43" s="49"/>
      <c r="G43" s="35"/>
      <c r="H43" s="26"/>
      <c r="I43" s="33">
        <v>32416169650</v>
      </c>
      <c r="J43" s="26"/>
      <c r="K43" s="33">
        <v>2166946305</v>
      </c>
      <c r="L43" s="26"/>
      <c r="M43" s="33">
        <v>30249223345</v>
      </c>
      <c r="N43" s="26"/>
      <c r="O43" s="33">
        <f>SUM(O8:O42)</f>
        <v>485506468296</v>
      </c>
      <c r="P43" s="26"/>
      <c r="Q43" s="33">
        <v>10991031792</v>
      </c>
      <c r="R43" s="26"/>
      <c r="S43" s="33">
        <f>SUM(S8:S42)</f>
        <v>474515436504</v>
      </c>
      <c r="T43" s="26"/>
      <c r="U43" s="26"/>
    </row>
    <row r="45" spans="1:21" x14ac:dyDescent="0.2">
      <c r="O45" s="39"/>
    </row>
    <row r="46" spans="1:21" x14ac:dyDescent="0.2">
      <c r="K46" s="39"/>
      <c r="O46" s="39"/>
    </row>
    <row r="47" spans="1:21" x14ac:dyDescent="0.2">
      <c r="O47" s="3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8"/>
  <sheetViews>
    <sheetView rightToLeft="1" workbookViewId="0">
      <selection activeCell="I15" sqref="I15:I18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8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8" ht="14.45" customHeight="1" x14ac:dyDescent="0.2"/>
    <row r="5" spans="1:18" ht="14.45" customHeight="1" x14ac:dyDescent="0.2">
      <c r="A5" s="12" t="s">
        <v>162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8" ht="14.45" customHeight="1" x14ac:dyDescent="0.2">
      <c r="A6" s="13" t="s">
        <v>84</v>
      </c>
      <c r="C6" s="13" t="s">
        <v>100</v>
      </c>
      <c r="D6" s="13"/>
      <c r="E6" s="13"/>
      <c r="F6" s="13"/>
      <c r="G6" s="13"/>
      <c r="I6" s="13" t="s">
        <v>101</v>
      </c>
      <c r="J6" s="13"/>
      <c r="K6" s="13"/>
      <c r="L6" s="13"/>
      <c r="M6" s="13"/>
    </row>
    <row r="7" spans="1:18" ht="29.1" customHeight="1" x14ac:dyDescent="0.2">
      <c r="A7" s="13"/>
      <c r="C7" s="10" t="s">
        <v>160</v>
      </c>
      <c r="D7" s="3"/>
      <c r="E7" s="10" t="s">
        <v>136</v>
      </c>
      <c r="F7" s="3"/>
      <c r="G7" s="10" t="s">
        <v>161</v>
      </c>
      <c r="I7" s="10" t="s">
        <v>160</v>
      </c>
      <c r="J7" s="3"/>
      <c r="K7" s="10" t="s">
        <v>136</v>
      </c>
      <c r="L7" s="3"/>
      <c r="M7" s="10" t="s">
        <v>161</v>
      </c>
    </row>
    <row r="8" spans="1:18" ht="21.75" customHeight="1" x14ac:dyDescent="0.2">
      <c r="A8" s="5" t="s">
        <v>73</v>
      </c>
      <c r="C8" s="27">
        <v>131694</v>
      </c>
      <c r="D8" s="26"/>
      <c r="E8" s="27">
        <v>0</v>
      </c>
      <c r="F8" s="26"/>
      <c r="G8" s="27">
        <v>131694</v>
      </c>
      <c r="H8" s="26"/>
      <c r="I8" s="27">
        <v>877189</v>
      </c>
      <c r="J8" s="26"/>
      <c r="K8" s="27">
        <v>0</v>
      </c>
      <c r="L8" s="26"/>
      <c r="M8" s="27">
        <f>I8-K8</f>
        <v>877189</v>
      </c>
      <c r="N8" s="26"/>
      <c r="O8" s="26"/>
      <c r="P8" s="26"/>
      <c r="Q8" s="26"/>
      <c r="R8" s="26"/>
    </row>
    <row r="9" spans="1:18" ht="21.75" customHeight="1" x14ac:dyDescent="0.2">
      <c r="A9" s="6" t="s">
        <v>74</v>
      </c>
      <c r="C9" s="30">
        <v>3108</v>
      </c>
      <c r="D9" s="26"/>
      <c r="E9" s="30">
        <v>0</v>
      </c>
      <c r="F9" s="26"/>
      <c r="G9" s="30">
        <v>3108</v>
      </c>
      <c r="H9" s="26"/>
      <c r="I9" s="30">
        <v>7986</v>
      </c>
      <c r="J9" s="26"/>
      <c r="K9" s="30">
        <v>5</v>
      </c>
      <c r="L9" s="26"/>
      <c r="M9" s="35">
        <f t="shared" ref="M9:M12" si="0">I9-K9</f>
        <v>7981</v>
      </c>
      <c r="N9" s="26"/>
      <c r="O9" s="26"/>
      <c r="P9" s="26"/>
      <c r="Q9" s="26"/>
      <c r="R9" s="26"/>
    </row>
    <row r="10" spans="1:18" ht="21.75" customHeight="1" x14ac:dyDescent="0.2">
      <c r="A10" s="6" t="s">
        <v>75</v>
      </c>
      <c r="C10" s="30">
        <v>93064</v>
      </c>
      <c r="D10" s="26"/>
      <c r="E10" s="30">
        <v>1</v>
      </c>
      <c r="F10" s="26"/>
      <c r="G10" s="30">
        <v>93063</v>
      </c>
      <c r="H10" s="26"/>
      <c r="I10" s="30">
        <v>386981</v>
      </c>
      <c r="J10" s="26"/>
      <c r="K10" s="30">
        <f>450+344</f>
        <v>794</v>
      </c>
      <c r="L10" s="26"/>
      <c r="M10" s="35">
        <f t="shared" si="0"/>
        <v>386187</v>
      </c>
      <c r="N10" s="26"/>
      <c r="O10" s="26"/>
      <c r="P10" s="26"/>
      <c r="Q10" s="26"/>
      <c r="R10" s="26"/>
    </row>
    <row r="11" spans="1:18" ht="21.75" customHeight="1" x14ac:dyDescent="0.2">
      <c r="A11" s="6" t="s">
        <v>76</v>
      </c>
      <c r="C11" s="30">
        <v>2197</v>
      </c>
      <c r="D11" s="26"/>
      <c r="E11" s="30">
        <v>0</v>
      </c>
      <c r="F11" s="26"/>
      <c r="G11" s="30">
        <v>2197</v>
      </c>
      <c r="H11" s="26"/>
      <c r="I11" s="30">
        <v>21442</v>
      </c>
      <c r="J11" s="26"/>
      <c r="K11" s="30">
        <v>0</v>
      </c>
      <c r="L11" s="26"/>
      <c r="M11" s="35">
        <f t="shared" si="0"/>
        <v>21442</v>
      </c>
      <c r="N11" s="26"/>
      <c r="O11" s="26"/>
      <c r="P11" s="26"/>
      <c r="Q11" s="26"/>
      <c r="R11" s="26"/>
    </row>
    <row r="12" spans="1:18" ht="21.75" customHeight="1" x14ac:dyDescent="0.2">
      <c r="A12" s="8" t="s">
        <v>80</v>
      </c>
      <c r="C12" s="32">
        <v>614707</v>
      </c>
      <c r="D12" s="26"/>
      <c r="E12" s="32">
        <v>0</v>
      </c>
      <c r="F12" s="26"/>
      <c r="G12" s="32">
        <v>614707</v>
      </c>
      <c r="H12" s="26"/>
      <c r="I12" s="32">
        <v>17964681</v>
      </c>
      <c r="J12" s="26"/>
      <c r="K12" s="32">
        <v>0</v>
      </c>
      <c r="L12" s="26"/>
      <c r="M12" s="35">
        <f t="shared" si="0"/>
        <v>17964681</v>
      </c>
      <c r="N12" s="26"/>
      <c r="O12" s="26"/>
      <c r="P12" s="26"/>
      <c r="Q12" s="26"/>
      <c r="R12" s="26"/>
    </row>
    <row r="13" spans="1:18" ht="21.75" customHeight="1" x14ac:dyDescent="0.2">
      <c r="A13" s="9" t="s">
        <v>65</v>
      </c>
      <c r="C13" s="33">
        <v>844770</v>
      </c>
      <c r="D13" s="26"/>
      <c r="E13" s="33">
        <v>1</v>
      </c>
      <c r="F13" s="26"/>
      <c r="G13" s="33">
        <v>844769</v>
      </c>
      <c r="H13" s="26"/>
      <c r="I13" s="33">
        <v>19258279</v>
      </c>
      <c r="J13" s="26"/>
      <c r="K13" s="33">
        <f>SUM(K8:K12)</f>
        <v>799</v>
      </c>
      <c r="L13" s="26"/>
      <c r="M13" s="33">
        <f>SUM(M8:M12)</f>
        <v>19257480</v>
      </c>
      <c r="N13" s="26"/>
      <c r="O13" s="26"/>
      <c r="P13" s="26"/>
      <c r="Q13" s="26"/>
      <c r="R13" s="26"/>
    </row>
    <row r="14" spans="1:18" x14ac:dyDescent="0.2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x14ac:dyDescent="0.2"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x14ac:dyDescent="0.2">
      <c r="C16" s="26"/>
      <c r="D16" s="26"/>
      <c r="E16" s="26"/>
      <c r="F16" s="26"/>
      <c r="G16" s="26"/>
      <c r="H16" s="26"/>
      <c r="I16" s="48"/>
      <c r="J16" s="26"/>
      <c r="K16" s="26"/>
      <c r="L16" s="26"/>
      <c r="M16" s="26"/>
      <c r="N16" s="26"/>
      <c r="O16" s="26"/>
      <c r="P16" s="26"/>
      <c r="Q16" s="26"/>
      <c r="R16" s="26"/>
    </row>
    <row r="17" spans="3:18" x14ac:dyDescent="0.2"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3:18" x14ac:dyDescent="0.2"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71"/>
  <sheetViews>
    <sheetView rightToLeft="1" topLeftCell="A4" workbookViewId="0">
      <selection activeCell="I63" sqref="I63"/>
    </sheetView>
  </sheetViews>
  <sheetFormatPr defaultRowHeight="12.75" x14ac:dyDescent="0.2"/>
  <cols>
    <col min="1" max="1" width="40.28515625" customWidth="1"/>
    <col min="2" max="2" width="1.28515625" customWidth="1"/>
    <col min="3" max="3" width="10.85546875" style="26" bestFit="1" customWidth="1"/>
    <col min="4" max="4" width="1.28515625" style="26" customWidth="1"/>
    <col min="5" max="5" width="15.42578125" style="26" bestFit="1" customWidth="1"/>
    <col min="6" max="6" width="1.28515625" style="26" customWidth="1"/>
    <col min="7" max="7" width="15" style="26" bestFit="1" customWidth="1"/>
    <col min="8" max="8" width="1.28515625" style="26" customWidth="1"/>
    <col min="9" max="9" width="21.85546875" style="26" bestFit="1" customWidth="1"/>
    <col min="10" max="10" width="1.28515625" style="26" customWidth="1"/>
    <col min="11" max="11" width="12.140625" style="26" bestFit="1" customWidth="1"/>
    <col min="12" max="12" width="1.28515625" style="26" customWidth="1"/>
    <col min="13" max="13" width="17.5703125" style="26" bestFit="1" customWidth="1"/>
    <col min="14" max="14" width="1.28515625" style="26" customWidth="1"/>
    <col min="15" max="15" width="17.7109375" style="26" bestFit="1" customWidth="1"/>
    <col min="16" max="16" width="1.28515625" style="26" customWidth="1"/>
    <col min="17" max="17" width="14.28515625" style="26" customWidth="1"/>
    <col min="18" max="18" width="9.140625" style="26" customWidth="1"/>
    <col min="19" max="19" width="0.28515625" style="26" customWidth="1"/>
    <col min="20" max="20" width="9.140625" style="26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163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84</v>
      </c>
      <c r="C6" s="13" t="s">
        <v>100</v>
      </c>
      <c r="D6" s="13"/>
      <c r="E6" s="13"/>
      <c r="F6" s="13"/>
      <c r="G6" s="13"/>
      <c r="H6" s="13"/>
      <c r="I6" s="13"/>
      <c r="K6" s="13" t="s">
        <v>101</v>
      </c>
      <c r="L6" s="13"/>
      <c r="M6" s="13"/>
      <c r="N6" s="13"/>
      <c r="O6" s="13"/>
      <c r="P6" s="13"/>
      <c r="Q6" s="13"/>
      <c r="R6" s="13"/>
    </row>
    <row r="7" spans="1:18" ht="29.1" customHeight="1" x14ac:dyDescent="0.2">
      <c r="A7" s="13"/>
      <c r="C7" s="10" t="s">
        <v>13</v>
      </c>
      <c r="D7" s="47"/>
      <c r="E7" s="10" t="s">
        <v>164</v>
      </c>
      <c r="F7" s="47"/>
      <c r="G7" s="10" t="s">
        <v>165</v>
      </c>
      <c r="H7" s="47"/>
      <c r="I7" s="10" t="s">
        <v>166</v>
      </c>
      <c r="K7" s="10" t="s">
        <v>13</v>
      </c>
      <c r="L7" s="47"/>
      <c r="M7" s="10" t="s">
        <v>164</v>
      </c>
      <c r="N7" s="47"/>
      <c r="O7" s="10" t="s">
        <v>165</v>
      </c>
      <c r="P7" s="47"/>
      <c r="Q7" s="19" t="s">
        <v>166</v>
      </c>
      <c r="R7" s="19"/>
    </row>
    <row r="8" spans="1:18" ht="21.75" customHeight="1" x14ac:dyDescent="0.2">
      <c r="A8" s="5" t="s">
        <v>31</v>
      </c>
      <c r="C8" s="27">
        <v>11745269</v>
      </c>
      <c r="E8" s="27">
        <v>27448726753</v>
      </c>
      <c r="G8" s="27">
        <v>25907678519</v>
      </c>
      <c r="I8" s="27">
        <f>1541048234-5433676110</f>
        <v>-3892627876</v>
      </c>
      <c r="K8" s="27">
        <v>22223372</v>
      </c>
      <c r="M8" s="27">
        <v>50566447587</v>
      </c>
      <c r="O8" s="27">
        <v>49020246176</v>
      </c>
      <c r="Q8" s="25">
        <v>1546201411</v>
      </c>
      <c r="R8" s="25"/>
    </row>
    <row r="9" spans="1:18" ht="21.75" customHeight="1" x14ac:dyDescent="0.2">
      <c r="A9" s="6" t="s">
        <v>36</v>
      </c>
      <c r="C9" s="30">
        <v>1001582</v>
      </c>
      <c r="E9" s="30">
        <v>23437209772</v>
      </c>
      <c r="G9" s="30">
        <v>21908184890</v>
      </c>
      <c r="I9" s="30">
        <v>1529024882</v>
      </c>
      <c r="K9" s="30">
        <v>12101582</v>
      </c>
      <c r="M9" s="30">
        <v>241892176160</v>
      </c>
      <c r="O9" s="30">
        <v>264655192982</v>
      </c>
      <c r="Q9" s="29">
        <v>-22763016822</v>
      </c>
      <c r="R9" s="29"/>
    </row>
    <row r="10" spans="1:18" ht="21.75" customHeight="1" x14ac:dyDescent="0.2">
      <c r="A10" s="6" t="s">
        <v>106</v>
      </c>
      <c r="C10" s="30">
        <v>0</v>
      </c>
      <c r="E10" s="30">
        <v>0</v>
      </c>
      <c r="G10" s="30">
        <v>0</v>
      </c>
      <c r="I10" s="30">
        <v>0</v>
      </c>
      <c r="K10" s="30">
        <v>20000000</v>
      </c>
      <c r="M10" s="30">
        <v>68876956879</v>
      </c>
      <c r="O10" s="30">
        <v>67754448000</v>
      </c>
      <c r="Q10" s="29">
        <v>1122508879</v>
      </c>
      <c r="R10" s="29"/>
    </row>
    <row r="11" spans="1:18" ht="21.75" customHeight="1" x14ac:dyDescent="0.2">
      <c r="A11" s="6" t="s">
        <v>26</v>
      </c>
      <c r="C11" s="30">
        <v>0</v>
      </c>
      <c r="E11" s="30">
        <v>0</v>
      </c>
      <c r="G11" s="30">
        <v>0</v>
      </c>
      <c r="I11" s="30">
        <v>0</v>
      </c>
      <c r="K11" s="30">
        <v>9830465</v>
      </c>
      <c r="M11" s="30">
        <v>116246137858</v>
      </c>
      <c r="O11" s="30">
        <v>121563353358</v>
      </c>
      <c r="Q11" s="29">
        <v>-5317215500</v>
      </c>
      <c r="R11" s="29"/>
    </row>
    <row r="12" spans="1:18" ht="21.75" customHeight="1" x14ac:dyDescent="0.2">
      <c r="A12" s="6" t="s">
        <v>107</v>
      </c>
      <c r="C12" s="30">
        <v>0</v>
      </c>
      <c r="E12" s="30">
        <v>0</v>
      </c>
      <c r="G12" s="30">
        <v>0</v>
      </c>
      <c r="I12" s="30">
        <v>0</v>
      </c>
      <c r="K12" s="30">
        <v>3288586</v>
      </c>
      <c r="M12" s="30">
        <v>49658721127</v>
      </c>
      <c r="O12" s="30">
        <v>49133354266</v>
      </c>
      <c r="Q12" s="29">
        <v>525366861</v>
      </c>
      <c r="R12" s="29"/>
    </row>
    <row r="13" spans="1:18" ht="21.75" customHeight="1" x14ac:dyDescent="0.2">
      <c r="A13" s="6" t="s">
        <v>60</v>
      </c>
      <c r="C13" s="30">
        <v>0</v>
      </c>
      <c r="E13" s="30">
        <v>0</v>
      </c>
      <c r="G13" s="30">
        <v>0</v>
      </c>
      <c r="I13" s="30">
        <v>0</v>
      </c>
      <c r="K13" s="30">
        <v>13255991</v>
      </c>
      <c r="M13" s="30">
        <v>61376762567</v>
      </c>
      <c r="O13" s="30">
        <v>62024693514</v>
      </c>
      <c r="Q13" s="29">
        <v>-647930947</v>
      </c>
      <c r="R13" s="29"/>
    </row>
    <row r="14" spans="1:18" ht="21.75" customHeight="1" x14ac:dyDescent="0.2">
      <c r="A14" s="6" t="s">
        <v>108</v>
      </c>
      <c r="C14" s="30">
        <v>0</v>
      </c>
      <c r="E14" s="30">
        <v>0</v>
      </c>
      <c r="G14" s="30">
        <v>0</v>
      </c>
      <c r="I14" s="30">
        <v>0</v>
      </c>
      <c r="K14" s="30">
        <v>3212711</v>
      </c>
      <c r="M14" s="30">
        <v>12473207333</v>
      </c>
      <c r="O14" s="30">
        <v>12525281039</v>
      </c>
      <c r="Q14" s="29">
        <v>-52073706</v>
      </c>
      <c r="R14" s="29"/>
    </row>
    <row r="15" spans="1:18" ht="21.75" customHeight="1" x14ac:dyDescent="0.2">
      <c r="A15" s="6" t="s">
        <v>109</v>
      </c>
      <c r="C15" s="30">
        <v>0</v>
      </c>
      <c r="E15" s="30">
        <v>0</v>
      </c>
      <c r="G15" s="30">
        <v>0</v>
      </c>
      <c r="I15" s="30">
        <v>0</v>
      </c>
      <c r="K15" s="30">
        <v>4174960</v>
      </c>
      <c r="M15" s="30">
        <v>121100406426</v>
      </c>
      <c r="O15" s="30">
        <v>126122116045</v>
      </c>
      <c r="Q15" s="29">
        <v>-5021709619</v>
      </c>
      <c r="R15" s="29"/>
    </row>
    <row r="16" spans="1:18" ht="21.75" customHeight="1" x14ac:dyDescent="0.2">
      <c r="A16" s="6" t="s">
        <v>25</v>
      </c>
      <c r="C16" s="30">
        <v>0</v>
      </c>
      <c r="E16" s="30">
        <v>0</v>
      </c>
      <c r="G16" s="30">
        <v>0</v>
      </c>
      <c r="I16" s="30">
        <v>0</v>
      </c>
      <c r="K16" s="30">
        <v>9000000</v>
      </c>
      <c r="M16" s="30">
        <v>49103833482</v>
      </c>
      <c r="O16" s="30">
        <v>48579223700</v>
      </c>
      <c r="Q16" s="29">
        <v>524609782</v>
      </c>
      <c r="R16" s="29"/>
    </row>
    <row r="17" spans="1:18" ht="21.75" customHeight="1" x14ac:dyDescent="0.2">
      <c r="A17" s="6" t="s">
        <v>110</v>
      </c>
      <c r="C17" s="30">
        <v>0</v>
      </c>
      <c r="E17" s="30">
        <v>0</v>
      </c>
      <c r="G17" s="30">
        <v>0</v>
      </c>
      <c r="I17" s="30">
        <v>0</v>
      </c>
      <c r="K17" s="30">
        <v>13000000</v>
      </c>
      <c r="M17" s="30">
        <v>171202957374</v>
      </c>
      <c r="O17" s="30">
        <v>213869857500</v>
      </c>
      <c r="Q17" s="29">
        <v>-42666900126</v>
      </c>
      <c r="R17" s="29"/>
    </row>
    <row r="18" spans="1:18" ht="21.75" customHeight="1" x14ac:dyDescent="0.2">
      <c r="A18" s="6" t="s">
        <v>51</v>
      </c>
      <c r="C18" s="30">
        <v>0</v>
      </c>
      <c r="E18" s="30">
        <v>0</v>
      </c>
      <c r="G18" s="30">
        <v>0</v>
      </c>
      <c r="I18" s="30">
        <v>0</v>
      </c>
      <c r="K18" s="30">
        <v>11560569</v>
      </c>
      <c r="M18" s="30">
        <v>31243504101</v>
      </c>
      <c r="O18" s="30">
        <v>30568144747</v>
      </c>
      <c r="Q18" s="29">
        <v>675359354</v>
      </c>
      <c r="R18" s="29"/>
    </row>
    <row r="19" spans="1:18" ht="21.75" customHeight="1" x14ac:dyDescent="0.2">
      <c r="A19" s="6" t="s">
        <v>111</v>
      </c>
      <c r="C19" s="30">
        <v>0</v>
      </c>
      <c r="E19" s="30">
        <v>0</v>
      </c>
      <c r="G19" s="30">
        <v>0</v>
      </c>
      <c r="I19" s="30">
        <v>0</v>
      </c>
      <c r="K19" s="30">
        <v>3295243</v>
      </c>
      <c r="M19" s="30">
        <v>6990187835</v>
      </c>
      <c r="O19" s="30">
        <v>7000034781</v>
      </c>
      <c r="Q19" s="29">
        <v>-9846946</v>
      </c>
      <c r="R19" s="29"/>
    </row>
    <row r="20" spans="1:18" ht="21.75" customHeight="1" x14ac:dyDescent="0.2">
      <c r="A20" s="6" t="s">
        <v>46</v>
      </c>
      <c r="C20" s="30">
        <v>0</v>
      </c>
      <c r="E20" s="30">
        <v>0</v>
      </c>
      <c r="G20" s="30">
        <v>0</v>
      </c>
      <c r="I20" s="30">
        <v>0</v>
      </c>
      <c r="K20" s="30">
        <v>12332500</v>
      </c>
      <c r="M20" s="30">
        <v>45543822489</v>
      </c>
      <c r="O20" s="30">
        <v>47540873649</v>
      </c>
      <c r="Q20" s="29">
        <v>-1997051160</v>
      </c>
      <c r="R20" s="29"/>
    </row>
    <row r="21" spans="1:18" ht="21.75" customHeight="1" x14ac:dyDescent="0.2">
      <c r="A21" s="6" t="s">
        <v>37</v>
      </c>
      <c r="C21" s="30">
        <v>0</v>
      </c>
      <c r="E21" s="30">
        <v>0</v>
      </c>
      <c r="G21" s="30">
        <v>0</v>
      </c>
      <c r="I21" s="30">
        <v>0</v>
      </c>
      <c r="K21" s="30">
        <v>5624843</v>
      </c>
      <c r="M21" s="30">
        <v>142351415715</v>
      </c>
      <c r="O21" s="30">
        <v>145990806621</v>
      </c>
      <c r="Q21" s="29">
        <v>-3639390906</v>
      </c>
      <c r="R21" s="29"/>
    </row>
    <row r="22" spans="1:18" ht="21.75" customHeight="1" x14ac:dyDescent="0.2">
      <c r="A22" s="6" t="s">
        <v>48</v>
      </c>
      <c r="C22" s="30">
        <v>0</v>
      </c>
      <c r="E22" s="30">
        <v>0</v>
      </c>
      <c r="G22" s="30">
        <v>0</v>
      </c>
      <c r="I22" s="30">
        <v>0</v>
      </c>
      <c r="K22" s="30">
        <v>111045500</v>
      </c>
      <c r="M22" s="30">
        <v>549315822302</v>
      </c>
      <c r="O22" s="30">
        <v>533158483517</v>
      </c>
      <c r="Q22" s="29">
        <v>16157338785</v>
      </c>
      <c r="R22" s="29"/>
    </row>
    <row r="23" spans="1:18" ht="21.75" customHeight="1" x14ac:dyDescent="0.2">
      <c r="A23" s="6" t="s">
        <v>34</v>
      </c>
      <c r="C23" s="30">
        <v>0</v>
      </c>
      <c r="E23" s="30">
        <v>0</v>
      </c>
      <c r="G23" s="30">
        <v>0</v>
      </c>
      <c r="I23" s="30">
        <v>0</v>
      </c>
      <c r="K23" s="30">
        <v>390000</v>
      </c>
      <c r="M23" s="30">
        <v>5893301905</v>
      </c>
      <c r="O23" s="30">
        <v>5749287041</v>
      </c>
      <c r="Q23" s="29">
        <v>144014864</v>
      </c>
      <c r="R23" s="29"/>
    </row>
    <row r="24" spans="1:18" ht="21.75" customHeight="1" x14ac:dyDescent="0.2">
      <c r="A24" s="6" t="s">
        <v>59</v>
      </c>
      <c r="C24" s="30">
        <v>0</v>
      </c>
      <c r="E24" s="30">
        <v>0</v>
      </c>
      <c r="G24" s="30">
        <v>0</v>
      </c>
      <c r="I24" s="30">
        <v>0</v>
      </c>
      <c r="K24" s="30">
        <v>13581589</v>
      </c>
      <c r="M24" s="30">
        <v>172989174324</v>
      </c>
      <c r="O24" s="30">
        <v>198326435297</v>
      </c>
      <c r="Q24" s="29">
        <v>-25337260973</v>
      </c>
      <c r="R24" s="29"/>
    </row>
    <row r="25" spans="1:18" ht="21.75" customHeight="1" x14ac:dyDescent="0.2">
      <c r="A25" s="6" t="s">
        <v>20</v>
      </c>
      <c r="C25" s="30">
        <v>0</v>
      </c>
      <c r="E25" s="30">
        <v>0</v>
      </c>
      <c r="G25" s="30">
        <v>0</v>
      </c>
      <c r="I25" s="30">
        <v>0</v>
      </c>
      <c r="K25" s="30">
        <v>18300000</v>
      </c>
      <c r="M25" s="30">
        <v>59885151240</v>
      </c>
      <c r="O25" s="30">
        <v>58266141616</v>
      </c>
      <c r="Q25" s="29">
        <v>1619009624</v>
      </c>
      <c r="R25" s="29"/>
    </row>
    <row r="26" spans="1:18" ht="21.75" customHeight="1" x14ac:dyDescent="0.2">
      <c r="A26" s="6" t="s">
        <v>29</v>
      </c>
      <c r="C26" s="30">
        <v>0</v>
      </c>
      <c r="E26" s="30">
        <v>0</v>
      </c>
      <c r="G26" s="30">
        <v>0</v>
      </c>
      <c r="I26" s="30">
        <v>0</v>
      </c>
      <c r="K26" s="30">
        <v>1835578</v>
      </c>
      <c r="M26" s="30">
        <v>20085198405</v>
      </c>
      <c r="O26" s="30">
        <v>19158891286</v>
      </c>
      <c r="Q26" s="29">
        <v>926307119</v>
      </c>
      <c r="R26" s="29"/>
    </row>
    <row r="27" spans="1:18" ht="21.75" customHeight="1" x14ac:dyDescent="0.2">
      <c r="A27" s="6" t="s">
        <v>61</v>
      </c>
      <c r="C27" s="30">
        <v>0</v>
      </c>
      <c r="E27" s="30">
        <v>0</v>
      </c>
      <c r="G27" s="30">
        <v>0</v>
      </c>
      <c r="I27" s="30">
        <v>0</v>
      </c>
      <c r="K27" s="30">
        <v>7688531</v>
      </c>
      <c r="M27" s="30">
        <v>56098385119</v>
      </c>
      <c r="O27" s="30">
        <v>53499489689</v>
      </c>
      <c r="Q27" s="29">
        <v>2598895430</v>
      </c>
      <c r="R27" s="29"/>
    </row>
    <row r="28" spans="1:18" ht="21.75" customHeight="1" x14ac:dyDescent="0.2">
      <c r="A28" s="6" t="s">
        <v>112</v>
      </c>
      <c r="C28" s="30">
        <v>0</v>
      </c>
      <c r="E28" s="30">
        <v>0</v>
      </c>
      <c r="G28" s="30">
        <v>0</v>
      </c>
      <c r="I28" s="30">
        <v>0</v>
      </c>
      <c r="K28" s="30">
        <v>2409443</v>
      </c>
      <c r="M28" s="30">
        <v>23701547177</v>
      </c>
      <c r="O28" s="30">
        <v>24190578822</v>
      </c>
      <c r="Q28" s="29">
        <v>-489031645</v>
      </c>
      <c r="R28" s="29"/>
    </row>
    <row r="29" spans="1:18" ht="21.75" customHeight="1" x14ac:dyDescent="0.2">
      <c r="A29" s="6" t="s">
        <v>23</v>
      </c>
      <c r="C29" s="30">
        <v>0</v>
      </c>
      <c r="E29" s="30">
        <v>0</v>
      </c>
      <c r="G29" s="30">
        <v>0</v>
      </c>
      <c r="I29" s="30">
        <v>0</v>
      </c>
      <c r="K29" s="30">
        <v>5516486</v>
      </c>
      <c r="M29" s="30">
        <v>76206879102</v>
      </c>
      <c r="O29" s="30">
        <v>77538993427</v>
      </c>
      <c r="Q29" s="29">
        <v>-1332114325</v>
      </c>
      <c r="R29" s="29"/>
    </row>
    <row r="30" spans="1:18" ht="21.75" customHeight="1" x14ac:dyDescent="0.2">
      <c r="A30" s="6" t="s">
        <v>55</v>
      </c>
      <c r="C30" s="30">
        <v>0</v>
      </c>
      <c r="E30" s="30">
        <v>0</v>
      </c>
      <c r="G30" s="30">
        <v>0</v>
      </c>
      <c r="I30" s="30">
        <v>0</v>
      </c>
      <c r="K30" s="30">
        <v>9013484</v>
      </c>
      <c r="M30" s="30">
        <v>68177071198</v>
      </c>
      <c r="O30" s="30">
        <v>75800362900</v>
      </c>
      <c r="Q30" s="29">
        <v>-7623291702</v>
      </c>
      <c r="R30" s="29"/>
    </row>
    <row r="31" spans="1:18" ht="21.75" customHeight="1" x14ac:dyDescent="0.2">
      <c r="A31" s="6" t="s">
        <v>49</v>
      </c>
      <c r="C31" s="30">
        <v>0</v>
      </c>
      <c r="E31" s="30">
        <v>0</v>
      </c>
      <c r="G31" s="30">
        <v>0</v>
      </c>
      <c r="I31" s="30">
        <v>0</v>
      </c>
      <c r="K31" s="30">
        <v>3500000</v>
      </c>
      <c r="M31" s="30">
        <v>38659254037</v>
      </c>
      <c r="O31" s="30">
        <v>39975720523</v>
      </c>
      <c r="Q31" s="29">
        <v>-1316466486</v>
      </c>
      <c r="R31" s="29"/>
    </row>
    <row r="32" spans="1:18" ht="21.75" customHeight="1" x14ac:dyDescent="0.2">
      <c r="A32" s="6" t="s">
        <v>40</v>
      </c>
      <c r="C32" s="30">
        <v>0</v>
      </c>
      <c r="E32" s="30">
        <v>0</v>
      </c>
      <c r="G32" s="30">
        <v>0</v>
      </c>
      <c r="I32" s="30">
        <v>0</v>
      </c>
      <c r="K32" s="30">
        <v>12366134</v>
      </c>
      <c r="M32" s="30">
        <v>127132196478</v>
      </c>
      <c r="O32" s="30">
        <v>130113183956</v>
      </c>
      <c r="Q32" s="29">
        <v>-2980987478</v>
      </c>
      <c r="R32" s="29"/>
    </row>
    <row r="33" spans="1:18" ht="21.75" customHeight="1" x14ac:dyDescent="0.2">
      <c r="A33" s="6" t="s">
        <v>52</v>
      </c>
      <c r="C33" s="30">
        <v>0</v>
      </c>
      <c r="E33" s="30">
        <v>0</v>
      </c>
      <c r="G33" s="30">
        <v>0</v>
      </c>
      <c r="I33" s="30">
        <v>0</v>
      </c>
      <c r="K33" s="30">
        <v>3271000</v>
      </c>
      <c r="M33" s="30">
        <v>32950535872</v>
      </c>
      <c r="O33" s="30">
        <v>34563844150</v>
      </c>
      <c r="Q33" s="29">
        <v>-1613308278</v>
      </c>
      <c r="R33" s="29"/>
    </row>
    <row r="34" spans="1:18" ht="21.75" customHeight="1" x14ac:dyDescent="0.2">
      <c r="A34" s="6" t="s">
        <v>113</v>
      </c>
      <c r="C34" s="30">
        <v>0</v>
      </c>
      <c r="E34" s="30">
        <v>0</v>
      </c>
      <c r="G34" s="30">
        <v>0</v>
      </c>
      <c r="I34" s="30">
        <v>0</v>
      </c>
      <c r="K34" s="30">
        <v>1250000</v>
      </c>
      <c r="M34" s="30">
        <v>19375314994</v>
      </c>
      <c r="O34" s="30">
        <v>22813447500</v>
      </c>
      <c r="Q34" s="29">
        <v>-3438132506</v>
      </c>
      <c r="R34" s="29"/>
    </row>
    <row r="35" spans="1:18" ht="21.75" customHeight="1" x14ac:dyDescent="0.2">
      <c r="A35" s="6" t="s">
        <v>56</v>
      </c>
      <c r="C35" s="30">
        <v>0</v>
      </c>
      <c r="E35" s="30">
        <v>0</v>
      </c>
      <c r="G35" s="30">
        <v>0</v>
      </c>
      <c r="I35" s="30">
        <v>0</v>
      </c>
      <c r="K35" s="30">
        <v>4376344</v>
      </c>
      <c r="M35" s="30">
        <v>98500811644</v>
      </c>
      <c r="O35" s="30">
        <v>97316317139</v>
      </c>
      <c r="Q35" s="29">
        <v>1184494505</v>
      </c>
      <c r="R35" s="29"/>
    </row>
    <row r="36" spans="1:18" ht="21.75" customHeight="1" x14ac:dyDescent="0.2">
      <c r="A36" s="6" t="s">
        <v>114</v>
      </c>
      <c r="C36" s="30">
        <v>0</v>
      </c>
      <c r="E36" s="30">
        <v>0</v>
      </c>
      <c r="G36" s="30">
        <v>0</v>
      </c>
      <c r="I36" s="30">
        <v>0</v>
      </c>
      <c r="K36" s="30">
        <v>31236134</v>
      </c>
      <c r="M36" s="30">
        <v>61425322121</v>
      </c>
      <c r="O36" s="30">
        <v>64584580325</v>
      </c>
      <c r="Q36" s="29">
        <v>-3159258204</v>
      </c>
      <c r="R36" s="29"/>
    </row>
    <row r="37" spans="1:18" ht="21.75" customHeight="1" x14ac:dyDescent="0.2">
      <c r="A37" s="6" t="s">
        <v>115</v>
      </c>
      <c r="C37" s="30">
        <v>0</v>
      </c>
      <c r="E37" s="30">
        <v>0</v>
      </c>
      <c r="G37" s="30">
        <v>0</v>
      </c>
      <c r="I37" s="30">
        <v>0</v>
      </c>
      <c r="K37" s="30">
        <v>3738379</v>
      </c>
      <c r="M37" s="30">
        <v>18815732698</v>
      </c>
      <c r="O37" s="30">
        <v>17607050685</v>
      </c>
      <c r="Q37" s="29">
        <v>1208682013</v>
      </c>
      <c r="R37" s="29"/>
    </row>
    <row r="38" spans="1:18" ht="21.75" customHeight="1" x14ac:dyDescent="0.2">
      <c r="A38" s="6" t="s">
        <v>41</v>
      </c>
      <c r="C38" s="30">
        <v>0</v>
      </c>
      <c r="E38" s="30">
        <v>0</v>
      </c>
      <c r="G38" s="30">
        <v>0</v>
      </c>
      <c r="I38" s="30">
        <v>0</v>
      </c>
      <c r="K38" s="30">
        <v>2391608</v>
      </c>
      <c r="M38" s="30">
        <v>81550659772</v>
      </c>
      <c r="O38" s="30">
        <v>82922942049</v>
      </c>
      <c r="Q38" s="29">
        <v>-1372282277</v>
      </c>
      <c r="R38" s="29"/>
    </row>
    <row r="39" spans="1:18" ht="21.75" customHeight="1" x14ac:dyDescent="0.2">
      <c r="A39" s="6" t="s">
        <v>19</v>
      </c>
      <c r="C39" s="30">
        <v>0</v>
      </c>
      <c r="E39" s="30">
        <v>0</v>
      </c>
      <c r="G39" s="30">
        <v>0</v>
      </c>
      <c r="I39" s="30">
        <v>0</v>
      </c>
      <c r="K39" s="30">
        <v>118000000</v>
      </c>
      <c r="M39" s="30">
        <v>336065912570</v>
      </c>
      <c r="O39" s="30">
        <v>340633100357</v>
      </c>
      <c r="Q39" s="29">
        <v>-4567187787</v>
      </c>
      <c r="R39" s="29"/>
    </row>
    <row r="40" spans="1:18" ht="21.75" customHeight="1" x14ac:dyDescent="0.2">
      <c r="A40" s="6" t="s">
        <v>45</v>
      </c>
      <c r="C40" s="30">
        <v>0</v>
      </c>
      <c r="E40" s="30">
        <v>0</v>
      </c>
      <c r="G40" s="30">
        <v>0</v>
      </c>
      <c r="I40" s="30">
        <v>0</v>
      </c>
      <c r="K40" s="30">
        <v>3008399</v>
      </c>
      <c r="M40" s="30">
        <v>87611665212</v>
      </c>
      <c r="O40" s="30">
        <v>92615754594</v>
      </c>
      <c r="Q40" s="29">
        <v>-5004089382</v>
      </c>
      <c r="R40" s="29"/>
    </row>
    <row r="41" spans="1:18" ht="21.75" customHeight="1" x14ac:dyDescent="0.2">
      <c r="A41" s="6" t="s">
        <v>30</v>
      </c>
      <c r="C41" s="30">
        <v>0</v>
      </c>
      <c r="E41" s="30">
        <v>0</v>
      </c>
      <c r="G41" s="30">
        <v>0</v>
      </c>
      <c r="I41" s="30">
        <v>0</v>
      </c>
      <c r="K41" s="30">
        <v>1747186</v>
      </c>
      <c r="M41" s="30">
        <v>94066365043</v>
      </c>
      <c r="O41" s="30">
        <v>86318475087</v>
      </c>
      <c r="Q41" s="29">
        <v>7747889956</v>
      </c>
      <c r="R41" s="29"/>
    </row>
    <row r="42" spans="1:18" ht="21.75" customHeight="1" x14ac:dyDescent="0.2">
      <c r="A42" s="6" t="s">
        <v>47</v>
      </c>
      <c r="C42" s="30">
        <v>0</v>
      </c>
      <c r="E42" s="30">
        <v>0</v>
      </c>
      <c r="G42" s="30">
        <v>0</v>
      </c>
      <c r="I42" s="30">
        <v>0</v>
      </c>
      <c r="K42" s="30">
        <v>2571027</v>
      </c>
      <c r="M42" s="30">
        <v>14742988358</v>
      </c>
      <c r="O42" s="30">
        <v>14567657513</v>
      </c>
      <c r="Q42" s="29">
        <v>175330845</v>
      </c>
      <c r="R42" s="29"/>
    </row>
    <row r="43" spans="1:18" ht="21.75" customHeight="1" x14ac:dyDescent="0.2">
      <c r="A43" s="6" t="s">
        <v>22</v>
      </c>
      <c r="C43" s="30">
        <v>0</v>
      </c>
      <c r="E43" s="30">
        <v>0</v>
      </c>
      <c r="G43" s="30">
        <v>0</v>
      </c>
      <c r="I43" s="30">
        <v>0</v>
      </c>
      <c r="K43" s="30">
        <v>2723446</v>
      </c>
      <c r="M43" s="30">
        <v>7162539900</v>
      </c>
      <c r="O43" s="30">
        <v>7120045849</v>
      </c>
      <c r="Q43" s="29">
        <v>42494051</v>
      </c>
      <c r="R43" s="29"/>
    </row>
    <row r="44" spans="1:18" ht="21.75" customHeight="1" x14ac:dyDescent="0.2">
      <c r="A44" s="6" t="s">
        <v>116</v>
      </c>
      <c r="C44" s="30">
        <v>0</v>
      </c>
      <c r="E44" s="30">
        <v>0</v>
      </c>
      <c r="G44" s="30">
        <v>0</v>
      </c>
      <c r="I44" s="30">
        <v>0</v>
      </c>
      <c r="K44" s="30">
        <v>3850000</v>
      </c>
      <c r="M44" s="30">
        <v>106354879640</v>
      </c>
      <c r="O44" s="30">
        <v>112899228750</v>
      </c>
      <c r="Q44" s="29">
        <v>-6544349110</v>
      </c>
      <c r="R44" s="29"/>
    </row>
    <row r="45" spans="1:18" ht="21.75" customHeight="1" x14ac:dyDescent="0.2">
      <c r="A45" s="6" t="s">
        <v>117</v>
      </c>
      <c r="C45" s="30">
        <v>0</v>
      </c>
      <c r="E45" s="30">
        <v>0</v>
      </c>
      <c r="G45" s="30">
        <v>0</v>
      </c>
      <c r="I45" s="30">
        <v>0</v>
      </c>
      <c r="K45" s="30">
        <v>47034000</v>
      </c>
      <c r="M45" s="30">
        <v>111146183465</v>
      </c>
      <c r="O45" s="30">
        <v>108095589482</v>
      </c>
      <c r="Q45" s="29">
        <v>3050593983</v>
      </c>
      <c r="R45" s="29"/>
    </row>
    <row r="46" spans="1:18" ht="21.75" customHeight="1" x14ac:dyDescent="0.2">
      <c r="A46" s="6" t="s">
        <v>58</v>
      </c>
      <c r="C46" s="30">
        <v>0</v>
      </c>
      <c r="E46" s="30">
        <v>0</v>
      </c>
      <c r="G46" s="30">
        <v>0</v>
      </c>
      <c r="I46" s="30">
        <v>0</v>
      </c>
      <c r="K46" s="30">
        <v>52172568</v>
      </c>
      <c r="M46" s="30">
        <v>365982805643</v>
      </c>
      <c r="O46" s="30">
        <v>360441881488</v>
      </c>
      <c r="Q46" s="29">
        <v>5540924155</v>
      </c>
      <c r="R46" s="29"/>
    </row>
    <row r="47" spans="1:18" ht="21.75" customHeight="1" x14ac:dyDescent="0.2">
      <c r="A47" s="6" t="s">
        <v>44</v>
      </c>
      <c r="C47" s="30">
        <v>0</v>
      </c>
      <c r="E47" s="30">
        <v>0</v>
      </c>
      <c r="G47" s="30">
        <v>0</v>
      </c>
      <c r="I47" s="30">
        <v>0</v>
      </c>
      <c r="K47" s="30">
        <v>7720875</v>
      </c>
      <c r="M47" s="30">
        <v>158452389036</v>
      </c>
      <c r="O47" s="30">
        <v>148279759462</v>
      </c>
      <c r="Q47" s="29">
        <v>10172629574</v>
      </c>
      <c r="R47" s="29"/>
    </row>
    <row r="48" spans="1:18" ht="21.75" customHeight="1" x14ac:dyDescent="0.2">
      <c r="A48" s="6" t="s">
        <v>28</v>
      </c>
      <c r="C48" s="30">
        <v>0</v>
      </c>
      <c r="E48" s="30">
        <v>0</v>
      </c>
      <c r="G48" s="30">
        <v>0</v>
      </c>
      <c r="I48" s="30">
        <v>0</v>
      </c>
      <c r="K48" s="30">
        <v>390000</v>
      </c>
      <c r="M48" s="30">
        <v>64931285580</v>
      </c>
      <c r="O48" s="30">
        <v>69805570260</v>
      </c>
      <c r="Q48" s="29">
        <v>-4874284680</v>
      </c>
      <c r="R48" s="29"/>
    </row>
    <row r="49" spans="1:18" ht="21.75" customHeight="1" x14ac:dyDescent="0.2">
      <c r="A49" s="6" t="s">
        <v>39</v>
      </c>
      <c r="C49" s="30">
        <v>0</v>
      </c>
      <c r="E49" s="30">
        <v>0</v>
      </c>
      <c r="G49" s="30">
        <v>0</v>
      </c>
      <c r="I49" s="30">
        <v>0</v>
      </c>
      <c r="K49" s="30">
        <v>64152699</v>
      </c>
      <c r="M49" s="30">
        <v>520334393522</v>
      </c>
      <c r="O49" s="30">
        <v>518458152274</v>
      </c>
      <c r="Q49" s="29">
        <v>1876241248</v>
      </c>
      <c r="R49" s="29"/>
    </row>
    <row r="50" spans="1:18" ht="21.75" customHeight="1" x14ac:dyDescent="0.2">
      <c r="A50" s="6" t="s">
        <v>118</v>
      </c>
      <c r="C50" s="30">
        <v>0</v>
      </c>
      <c r="E50" s="30">
        <v>0</v>
      </c>
      <c r="G50" s="30">
        <v>0</v>
      </c>
      <c r="I50" s="30">
        <v>0</v>
      </c>
      <c r="K50" s="30">
        <v>7404847</v>
      </c>
      <c r="M50" s="30">
        <v>47873346165</v>
      </c>
      <c r="O50" s="30">
        <v>57046108242</v>
      </c>
      <c r="Q50" s="29">
        <v>-9172762077</v>
      </c>
      <c r="R50" s="29"/>
    </row>
    <row r="51" spans="1:18" ht="21.75" customHeight="1" x14ac:dyDescent="0.2">
      <c r="A51" s="6" t="s">
        <v>27</v>
      </c>
      <c r="C51" s="30">
        <v>0</v>
      </c>
      <c r="E51" s="30">
        <v>0</v>
      </c>
      <c r="G51" s="30">
        <v>0</v>
      </c>
      <c r="I51" s="30">
        <v>0</v>
      </c>
      <c r="K51" s="30">
        <v>700000</v>
      </c>
      <c r="M51" s="30">
        <v>100252135272</v>
      </c>
      <c r="O51" s="30">
        <v>101591910002</v>
      </c>
      <c r="Q51" s="29">
        <v>-1339774730</v>
      </c>
      <c r="R51" s="29"/>
    </row>
    <row r="52" spans="1:18" ht="21.75" customHeight="1" x14ac:dyDescent="0.2">
      <c r="A52" s="6" t="s">
        <v>32</v>
      </c>
      <c r="C52" s="30">
        <v>0</v>
      </c>
      <c r="E52" s="30">
        <v>0</v>
      </c>
      <c r="G52" s="30">
        <v>0</v>
      </c>
      <c r="I52" s="30">
        <v>0</v>
      </c>
      <c r="K52" s="30">
        <v>9010697</v>
      </c>
      <c r="M52" s="30">
        <v>51326329673</v>
      </c>
      <c r="O52" s="30">
        <v>50607520942</v>
      </c>
      <c r="Q52" s="29">
        <v>718808731</v>
      </c>
      <c r="R52" s="29"/>
    </row>
    <row r="53" spans="1:18" ht="21.75" customHeight="1" x14ac:dyDescent="0.2">
      <c r="A53" s="6" t="s">
        <v>50</v>
      </c>
      <c r="C53" s="30">
        <v>0</v>
      </c>
      <c r="E53" s="30">
        <v>0</v>
      </c>
      <c r="G53" s="30">
        <v>0</v>
      </c>
      <c r="I53" s="30">
        <v>0</v>
      </c>
      <c r="K53" s="30">
        <v>53585747</v>
      </c>
      <c r="M53" s="30">
        <v>68937129671</v>
      </c>
      <c r="O53" s="30">
        <v>81125506696</v>
      </c>
      <c r="Q53" s="29">
        <v>-12188377025</v>
      </c>
      <c r="R53" s="29"/>
    </row>
    <row r="54" spans="1:18" ht="21.75" customHeight="1" x14ac:dyDescent="0.2">
      <c r="A54" s="6" t="s">
        <v>42</v>
      </c>
      <c r="C54" s="30">
        <v>0</v>
      </c>
      <c r="E54" s="30">
        <v>0</v>
      </c>
      <c r="G54" s="30">
        <v>0</v>
      </c>
      <c r="I54" s="30">
        <v>0</v>
      </c>
      <c r="K54" s="30">
        <v>5872163</v>
      </c>
      <c r="M54" s="30">
        <v>37688444687</v>
      </c>
      <c r="O54" s="30">
        <v>37766837140</v>
      </c>
      <c r="Q54" s="29">
        <v>-78392453</v>
      </c>
      <c r="R54" s="29"/>
    </row>
    <row r="55" spans="1:18" ht="21.75" customHeight="1" x14ac:dyDescent="0.2">
      <c r="A55" s="6" t="s">
        <v>35</v>
      </c>
      <c r="C55" s="30">
        <v>0</v>
      </c>
      <c r="E55" s="30">
        <v>0</v>
      </c>
      <c r="G55" s="30">
        <v>0</v>
      </c>
      <c r="I55" s="30">
        <v>0</v>
      </c>
      <c r="K55" s="30">
        <v>8400000</v>
      </c>
      <c r="M55" s="30">
        <v>20107853181</v>
      </c>
      <c r="O55" s="30">
        <v>20023347964</v>
      </c>
      <c r="Q55" s="29">
        <v>84505217</v>
      </c>
      <c r="R55" s="29"/>
    </row>
    <row r="56" spans="1:18" ht="21.75" customHeight="1" x14ac:dyDescent="0.2">
      <c r="A56" s="6" t="s">
        <v>43</v>
      </c>
      <c r="C56" s="30">
        <v>0</v>
      </c>
      <c r="E56" s="30">
        <v>0</v>
      </c>
      <c r="G56" s="30">
        <v>0</v>
      </c>
      <c r="I56" s="30">
        <v>0</v>
      </c>
      <c r="K56" s="30">
        <v>23501349</v>
      </c>
      <c r="M56" s="30">
        <v>426189499626</v>
      </c>
      <c r="O56" s="30">
        <v>420273672223</v>
      </c>
      <c r="Q56" s="29">
        <v>5915827403</v>
      </c>
      <c r="R56" s="29"/>
    </row>
    <row r="57" spans="1:18" ht="21.75" customHeight="1" x14ac:dyDescent="0.2">
      <c r="A57" s="6" t="s">
        <v>21</v>
      </c>
      <c r="C57" s="30">
        <v>0</v>
      </c>
      <c r="E57" s="30">
        <v>0</v>
      </c>
      <c r="G57" s="30">
        <v>0</v>
      </c>
      <c r="I57" s="30">
        <v>0</v>
      </c>
      <c r="K57" s="30">
        <v>1562500</v>
      </c>
      <c r="M57" s="30">
        <v>5183169315</v>
      </c>
      <c r="O57" s="30">
        <v>3543839884</v>
      </c>
      <c r="Q57" s="29">
        <v>1639329431</v>
      </c>
      <c r="R57" s="29"/>
    </row>
    <row r="58" spans="1:18" ht="21.75" customHeight="1" x14ac:dyDescent="0.2">
      <c r="A58" s="6" t="s">
        <v>119</v>
      </c>
      <c r="C58" s="30">
        <v>0</v>
      </c>
      <c r="E58" s="30">
        <v>0</v>
      </c>
      <c r="G58" s="30">
        <v>0</v>
      </c>
      <c r="I58" s="30">
        <v>0</v>
      </c>
      <c r="K58" s="30">
        <v>1800000</v>
      </c>
      <c r="M58" s="30">
        <v>8229227932</v>
      </c>
      <c r="O58" s="30">
        <v>8178844590</v>
      </c>
      <c r="Q58" s="29">
        <v>50383342</v>
      </c>
      <c r="R58" s="29"/>
    </row>
    <row r="59" spans="1:18" ht="21.75" customHeight="1" x14ac:dyDescent="0.2">
      <c r="A59" s="6" t="s">
        <v>120</v>
      </c>
      <c r="C59" s="30">
        <v>0</v>
      </c>
      <c r="E59" s="30">
        <v>0</v>
      </c>
      <c r="G59" s="30">
        <v>0</v>
      </c>
      <c r="I59" s="30">
        <v>0</v>
      </c>
      <c r="K59" s="30">
        <v>14000000</v>
      </c>
      <c r="M59" s="30">
        <v>175341618294</v>
      </c>
      <c r="O59" s="30">
        <v>220718862000</v>
      </c>
      <c r="Q59" s="29">
        <f>-45377243706-787</f>
        <v>-45377244493</v>
      </c>
      <c r="R59" s="29"/>
    </row>
    <row r="60" spans="1:18" ht="21.75" customHeight="1" x14ac:dyDescent="0.2">
      <c r="A60" s="6" t="s">
        <v>121</v>
      </c>
      <c r="C60" s="30">
        <v>0</v>
      </c>
      <c r="E60" s="30">
        <v>0</v>
      </c>
      <c r="G60" s="30">
        <v>0</v>
      </c>
      <c r="I60" s="30">
        <v>0</v>
      </c>
      <c r="K60" s="30">
        <v>625000</v>
      </c>
      <c r="M60" s="30">
        <v>4640693741</v>
      </c>
      <c r="O60" s="30">
        <v>5808979687</v>
      </c>
      <c r="Q60" s="29">
        <v>-1168285946</v>
      </c>
      <c r="R60" s="29"/>
    </row>
    <row r="61" spans="1:18" ht="21.75" customHeight="1" x14ac:dyDescent="0.2">
      <c r="A61" s="6" t="s">
        <v>53</v>
      </c>
      <c r="C61" s="30">
        <v>0</v>
      </c>
      <c r="E61" s="30">
        <v>0</v>
      </c>
      <c r="G61" s="30">
        <v>0</v>
      </c>
      <c r="I61" s="30">
        <v>0</v>
      </c>
      <c r="K61" s="30">
        <v>6583212</v>
      </c>
      <c r="M61" s="30">
        <v>10107317441</v>
      </c>
      <c r="O61" s="30">
        <v>10247969598</v>
      </c>
      <c r="Q61" s="29">
        <v>-140652157</v>
      </c>
      <c r="R61" s="29"/>
    </row>
    <row r="62" spans="1:18" ht="21.75" customHeight="1" x14ac:dyDescent="0.2">
      <c r="A62" s="8" t="s">
        <v>33</v>
      </c>
      <c r="C62" s="32">
        <v>0</v>
      </c>
      <c r="E62" s="32">
        <v>0</v>
      </c>
      <c r="G62" s="32">
        <v>0</v>
      </c>
      <c r="I62" s="32">
        <v>0</v>
      </c>
      <c r="K62" s="32">
        <v>7824001</v>
      </c>
      <c r="M62" s="32">
        <v>26771997680</v>
      </c>
      <c r="O62" s="32">
        <v>26785531805</v>
      </c>
      <c r="Q62" s="31">
        <v>-13534125</v>
      </c>
      <c r="R62" s="31"/>
    </row>
    <row r="63" spans="1:18" ht="21.75" customHeight="1" x14ac:dyDescent="0.2">
      <c r="A63" s="9" t="s">
        <v>65</v>
      </c>
      <c r="C63" s="33">
        <v>12746851</v>
      </c>
      <c r="E63" s="33">
        <v>50885936525</v>
      </c>
      <c r="G63" s="33">
        <v>47815863409</v>
      </c>
      <c r="I63" s="33">
        <f>SUM(I8:I62)</f>
        <v>-2363602994</v>
      </c>
      <c r="K63" s="33">
        <v>819050748</v>
      </c>
      <c r="M63" s="33">
        <v>5528889065968</v>
      </c>
      <c r="O63" s="33">
        <v>5684887522189</v>
      </c>
      <c r="Q63" s="46">
        <f t="shared" ref="Q63:R63" si="0">SUM(Q8:R62)</f>
        <v>-155998457008</v>
      </c>
      <c r="R63" s="46"/>
    </row>
    <row r="65" spans="9:15" x14ac:dyDescent="0.2">
      <c r="I65" s="48"/>
    </row>
    <row r="66" spans="9:15" x14ac:dyDescent="0.2">
      <c r="I66" s="48"/>
      <c r="O66" s="48"/>
    </row>
    <row r="67" spans="9:15" x14ac:dyDescent="0.2">
      <c r="I67" s="48"/>
      <c r="O67" s="48"/>
    </row>
    <row r="68" spans="9:15" x14ac:dyDescent="0.2">
      <c r="I68" s="48"/>
      <c r="O68" s="48"/>
    </row>
    <row r="69" spans="9:15" x14ac:dyDescent="0.2">
      <c r="O69" s="48"/>
    </row>
    <row r="71" spans="9:15" x14ac:dyDescent="0.2">
      <c r="O71" s="48"/>
    </row>
  </sheetData>
  <mergeCells count="64">
    <mergeCell ref="Q63:R63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2024-09-24T07:11:08Z</dcterms:created>
  <dcterms:modified xsi:type="dcterms:W3CDTF">2024-09-24T08:31:42Z</dcterms:modified>
</cp:coreProperties>
</file>