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440F411D-6D15-4659-BDC9-D4956A66A2A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سهام'!$A$1:$X$71</definedName>
    <definedName name="_xlnm.Print_Area" localSheetId="6">'درآمد سود سهام'!$A$1:$T$45</definedName>
    <definedName name="_xlnm.Print_Area" localSheetId="9">'درآمد ناشی از تغییر قیمت اوراق'!$A$1:$S$48</definedName>
    <definedName name="_xlnm.Print_Area" localSheetId="8">'درآمد ناشی از فروش'!$A$1:$S$65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سهام!$A$1:$AC$54</definedName>
  </definedNames>
  <calcPr calcId="191029"/>
</workbook>
</file>

<file path=xl/calcChain.xml><?xml version="1.0" encoding="utf-8"?>
<calcChain xmlns="http://schemas.openxmlformats.org/spreadsheetml/2006/main">
  <c r="AB54" i="2" l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9" i="2"/>
  <c r="W71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9" i="9"/>
  <c r="L71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7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9" i="9"/>
  <c r="H71" i="9"/>
  <c r="F71" i="9"/>
  <c r="D71" i="9"/>
  <c r="S71" i="9"/>
  <c r="S65" i="9"/>
  <c r="Q71" i="9"/>
  <c r="P69" i="9"/>
  <c r="N71" i="9"/>
  <c r="N66" i="9"/>
  <c r="J7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9" i="9"/>
  <c r="H18" i="9"/>
  <c r="H16" i="9"/>
  <c r="H14" i="9"/>
  <c r="H11" i="9"/>
  <c r="J13" i="13"/>
  <c r="J9" i="13"/>
  <c r="J10" i="13"/>
  <c r="J11" i="13"/>
  <c r="J12" i="13"/>
  <c r="J8" i="13"/>
  <c r="F13" i="13"/>
  <c r="F9" i="13"/>
  <c r="F10" i="13"/>
  <c r="F11" i="13"/>
  <c r="F12" i="13"/>
  <c r="F8" i="13"/>
  <c r="S45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8" i="15"/>
  <c r="O45" i="15"/>
  <c r="O38" i="15"/>
  <c r="M13" i="18"/>
  <c r="M9" i="18"/>
  <c r="M10" i="18"/>
  <c r="M11" i="18"/>
  <c r="M12" i="18"/>
  <c r="M8" i="18"/>
  <c r="K13" i="18"/>
  <c r="K10" i="18"/>
  <c r="Q65" i="19"/>
  <c r="Q50" i="19"/>
  <c r="I13" i="19"/>
  <c r="I65" i="19" s="1"/>
  <c r="I10" i="19"/>
  <c r="I15" i="19"/>
  <c r="I17" i="19"/>
  <c r="Q48" i="21"/>
  <c r="Q47" i="21"/>
  <c r="L10" i="7"/>
  <c r="L11" i="7"/>
  <c r="L12" i="7"/>
  <c r="L13" i="7"/>
  <c r="L14" i="7"/>
  <c r="L15" i="7"/>
  <c r="L17" i="7" s="1"/>
  <c r="L16" i="7"/>
  <c r="L9" i="7"/>
  <c r="H54" i="2"/>
  <c r="H53" i="2"/>
  <c r="J54" i="2"/>
  <c r="J42" i="2"/>
  <c r="X54" i="2"/>
  <c r="Z54" i="2"/>
  <c r="Z50" i="2"/>
</calcChain>
</file>

<file path=xl/sharedStrings.xml><?xml version="1.0" encoding="utf-8"?>
<sst xmlns="http://schemas.openxmlformats.org/spreadsheetml/2006/main" count="474" uniqueCount="175">
  <si>
    <t>صندوق سرمایه‌گذاری تجارت شاخصی کاردان</t>
  </si>
  <si>
    <t>صورت وضعیت پرتفوی</t>
  </si>
  <si>
    <t>برای ماه منتهی به 1403/07/30</t>
  </si>
  <si>
    <t>-1</t>
  </si>
  <si>
    <t>سرمایه گذاری ها</t>
  </si>
  <si>
    <t>-1-1</t>
  </si>
  <si>
    <t>سرمایه گذاری در سهام و حق تقدم سهام</t>
  </si>
  <si>
    <t>1403/06/31</t>
  </si>
  <si>
    <t>تغییرات طی دوره</t>
  </si>
  <si>
    <t>1403/07/30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</si>
  <si>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</si>
  <si>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</si>
  <si>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</si>
  <si>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</si>
  <si>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</si>
  <si>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</si>
  <si>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</si>
  <si>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</si>
  <si>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</si>
  <si>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</si>
  <si>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</si>
  <si>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اتکایی ایران معین</t>
  </si>
  <si>
    <t>بیمه البرز</t>
  </si>
  <si>
    <t>بین المللی توسعه ص. معادن غدیر</t>
  </si>
  <si>
    <t>بین‌المللی‌توسعه‌ساختمان</t>
  </si>
  <si>
    <t>پالایش نفت اصفهان</t>
  </si>
  <si>
    <t>پالایش نفت تبریز</t>
  </si>
  <si>
    <t>پتروشیمی پردیس</t>
  </si>
  <si>
    <t>پتروشیمی نوری</t>
  </si>
  <si>
    <t>پدیده شیمی قرن</t>
  </si>
  <si>
    <t>پویا زرکان آق دره</t>
  </si>
  <si>
    <t>تایدواترخاورمیانه</t>
  </si>
  <si>
    <t>توسعه‌ صنایع‌ بهشهر(هلدینگ</t>
  </si>
  <si>
    <t>ح . صنایع مس افق کرمان</t>
  </si>
  <si>
    <t>ح.پست بانک ایران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</si>
  <si>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</si>
  <si>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</si>
  <si>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</si>
  <si>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</si>
  <si>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</si>
  <si>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</si>
  <si>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</si>
  <si>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</si>
  <si>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</si>
  <si>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</si>
  <si>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</si>
  <si>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سیمرغ</t>
  </si>
  <si>
    <t>صنایع شیمیایی کیمیاگران امروز</t>
  </si>
  <si>
    <t>صنایع مس افق کرمان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</si>
  <si>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</si>
  <si>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</si>
  <si>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</si>
  <si>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</si>
  <si>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</si>
  <si>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</si>
  <si>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</si>
  <si>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</si>
  <si>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</si>
  <si>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</si>
  <si>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</si>
  <si>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</si>
  <si>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</si>
  <si>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</si>
  <si>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کنتورسازی‌ایران‌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</si>
  <si>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</si>
  <si>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</si>
  <si>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</si>
  <si>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</si>
  <si>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</si>
  <si>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</si>
  <si>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</si>
  <si>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</si>
  <si>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</si>
  <si>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</si>
  <si>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</si>
  <si>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</si>
  <si>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</si>
  <si>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</si>
  <si>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</si>
  <si>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</si>
  <si>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</si>
  <si>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</si>
  <si>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</si>
  <si>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</si>
  <si>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</si>
  <si>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</si>
  <si>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</si>
  <si>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</si>
  <si>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</si>
  <si>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</si>
  <si>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</si>
  <si>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</si>
  <si>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</si>
  <si>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</si>
  <si>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</si>
  <si>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</si>
  <si>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</si>
  <si>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</si>
  <si>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</si>
  <si>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</si>
  <si>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</si>
  <si>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</si>
  <si>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</si>
  <si>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</si>
  <si>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</si>
  <si>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سرمایه‌گذاری‌توکافولاد(هلدینگ</t>
  </si>
  <si>
    <t>داروسازی‌ سینا</t>
  </si>
  <si>
    <t>شرکت ارتباطات سیار ایران</t>
  </si>
  <si>
    <t>سیمان‌ صوفیان‌</t>
  </si>
  <si>
    <t>صنعتی زر ماکارون</t>
  </si>
  <si>
    <t>کویر تایر</t>
  </si>
  <si>
    <t>پمپ‌ سازی‌ ایران‌</t>
  </si>
  <si>
    <t>پرتو بار فرابر خلیج فارس</t>
  </si>
  <si>
    <t>تامین سرمایه کاردان</t>
  </si>
  <si>
    <t>تولیدات پتروشیمی قائد بصیر</t>
  </si>
  <si>
    <t>کارخانجات‌داروپخش‌</t>
  </si>
  <si>
    <t>ایران خودرو دیزل</t>
  </si>
  <si>
    <t>پتروشیمی شازند</t>
  </si>
  <si>
    <t>بیمه کوثر</t>
  </si>
  <si>
    <t>توسعه حمل و نقل ریلی پارسیان</t>
  </si>
  <si>
    <t>پتروشیمی تندگویان</t>
  </si>
  <si>
    <t>تولیدی و صنعتی گوهرفام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</si>
  <si>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</si>
  <si>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</si>
  <si>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</si>
  <si>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</si>
  <si>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</si>
  <si>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</si>
  <si>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</si>
  <si>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</si>
  <si>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</si>
  <si>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</si>
  <si>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</si>
  <si>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</si>
  <si>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</si>
  <si>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</si>
  <si>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</si>
  <si>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</si>
  <si>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</si>
  <si>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</si>
  <si>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</si>
  <si>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</si>
  <si>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1403/05/16</t>
  </si>
  <si>
    <t>1403/04/30</t>
  </si>
  <si>
    <t>1403/05/27</t>
  </si>
  <si>
    <t>1403/04/31</t>
  </si>
  <si>
    <t>1403/04/28</t>
  </si>
  <si>
    <t>1403/03/13</t>
  </si>
  <si>
    <t>1403/04/21</t>
  </si>
  <si>
    <t>1403/06/18</t>
  </si>
  <si>
    <t>1403/03/21</t>
  </si>
  <si>
    <t>1403/03/09</t>
  </si>
  <si>
    <t>1403/07/08</t>
  </si>
  <si>
    <t>1403/03/30</t>
  </si>
  <si>
    <t>1403/05/30</t>
  </si>
  <si>
    <t>1403/04/10</t>
  </si>
  <si>
    <t>1403/06/11</t>
  </si>
  <si>
    <t>1403/05/11</t>
  </si>
  <si>
    <t>1403/04/24</t>
  </si>
  <si>
    <t>1403/04/23</t>
  </si>
  <si>
    <t>1403/03/01</t>
  </si>
  <si>
    <t>1403/06/28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</si>
  <si>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</si>
  <si>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</si>
  <si>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</si>
  <si>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</si>
  <si>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</si>
  <si>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</si>
  <si>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</si>
  <si>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</si>
  <si>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</si>
  <si>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سیمان</t>
  </si>
  <si>
    <t>زرکان</t>
  </si>
  <si>
    <t>کشاورز</t>
  </si>
  <si>
    <t>پست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</si>
</sst>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4" fillId="0" borderId="2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top"/>
    </xf>
    <xf numFmtId="3" fontId="4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7"/>
  <sheetViews>
    <sheetView rightToLeft="1" workbookViewId="0">
      <selection activeCell="AB54" sqref="AB54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9.7109375" bestFit="1" customWidth="1"/>
    <col min="13" max="13" width="1.28515625" customWidth="1"/>
    <col min="14" max="14" width="12.85546875" bestFit="1" customWidth="1"/>
    <col min="15" max="15" width="1.28515625" customWidth="1"/>
    <col min="16" max="16" width="11.5703125" bestFit="1" customWidth="1"/>
    <col min="17" max="17" width="1.28515625" customWidth="1"/>
    <col min="18" max="18" width="16.140625" bestFit="1" customWidth="1"/>
    <col min="19" max="19" width="1.28515625" customWidth="1"/>
    <col min="20" max="20" width="11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31" ht="21.7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31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31" ht="23.25" customHeight="1" x14ac:dyDescent="0.2">
      <c r="A4" s="1" t="s">
        <v>3</v>
      </c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31" ht="24" customHeight="1" x14ac:dyDescent="0.2">
      <c r="A5" s="35" t="s">
        <v>5</v>
      </c>
      <c r="B5" s="35"/>
      <c r="C5" s="35" t="s">
        <v>6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31" ht="14.45" customHeight="1" x14ac:dyDescent="0.2">
      <c r="F6" s="31" t="s">
        <v>7</v>
      </c>
      <c r="G6" s="31"/>
      <c r="H6" s="31"/>
      <c r="I6" s="31"/>
      <c r="J6" s="31"/>
      <c r="L6" s="31" t="s">
        <v>8</v>
      </c>
      <c r="M6" s="31"/>
      <c r="N6" s="31"/>
      <c r="O6" s="31"/>
      <c r="P6" s="31"/>
      <c r="Q6" s="31"/>
      <c r="R6" s="31"/>
      <c r="T6" s="31" t="s">
        <v>9</v>
      </c>
      <c r="U6" s="31"/>
      <c r="V6" s="31"/>
      <c r="W6" s="31"/>
      <c r="X6" s="31"/>
      <c r="Y6" s="31"/>
      <c r="Z6" s="31"/>
      <c r="AA6" s="31"/>
      <c r="AB6" s="31"/>
    </row>
    <row r="7" spans="1:31" ht="14.45" customHeight="1" x14ac:dyDescent="0.2">
      <c r="F7" s="3"/>
      <c r="G7" s="3"/>
      <c r="H7" s="3"/>
      <c r="I7" s="3"/>
      <c r="J7" s="3"/>
      <c r="L7" s="30" t="s">
        <v>10</v>
      </c>
      <c r="M7" s="30"/>
      <c r="N7" s="30"/>
      <c r="O7" s="3"/>
      <c r="P7" s="30" t="s">
        <v>11</v>
      </c>
      <c r="Q7" s="30"/>
      <c r="R7" s="30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31" t="s">
        <v>12</v>
      </c>
      <c r="B8" s="31"/>
      <c r="C8" s="31"/>
      <c r="E8" s="31" t="s">
        <v>13</v>
      </c>
      <c r="F8" s="3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32" t="s">
        <v>19</v>
      </c>
      <c r="B9" s="32"/>
      <c r="C9" s="32"/>
      <c r="E9" s="33">
        <v>80000000</v>
      </c>
      <c r="F9" s="33"/>
      <c r="G9" s="12"/>
      <c r="H9" s="11">
        <v>187164833676</v>
      </c>
      <c r="I9" s="12"/>
      <c r="J9" s="11">
        <v>276823044000</v>
      </c>
      <c r="K9" s="12"/>
      <c r="L9" s="11">
        <v>0</v>
      </c>
      <c r="M9" s="12"/>
      <c r="N9" s="11">
        <v>0</v>
      </c>
      <c r="O9" s="12"/>
      <c r="P9" s="11">
        <v>0</v>
      </c>
      <c r="Q9" s="12"/>
      <c r="R9" s="11">
        <v>0</v>
      </c>
      <c r="S9" s="12"/>
      <c r="T9" s="11">
        <v>80000000</v>
      </c>
      <c r="U9" s="12"/>
      <c r="V9" s="11">
        <v>3714</v>
      </c>
      <c r="W9" s="12"/>
      <c r="X9" s="11">
        <v>187164833676</v>
      </c>
      <c r="Y9" s="12"/>
      <c r="Z9" s="11">
        <v>295352136000</v>
      </c>
      <c r="AA9" s="12"/>
      <c r="AB9" s="13">
        <f>Z9/4015360547438*100</f>
        <v>7.3555570542338815</v>
      </c>
      <c r="AC9" s="12"/>
      <c r="AD9" s="12"/>
      <c r="AE9" s="18"/>
    </row>
    <row r="10" spans="1:31" ht="21.75" customHeight="1" x14ac:dyDescent="0.2">
      <c r="A10" s="26" t="s">
        <v>20</v>
      </c>
      <c r="B10" s="26"/>
      <c r="C10" s="26"/>
      <c r="E10" s="27">
        <v>11400000</v>
      </c>
      <c r="F10" s="27"/>
      <c r="G10" s="12"/>
      <c r="H10" s="14">
        <v>59831051098</v>
      </c>
      <c r="I10" s="12"/>
      <c r="J10" s="14">
        <v>32036044590</v>
      </c>
      <c r="K10" s="12"/>
      <c r="L10" s="14">
        <v>0</v>
      </c>
      <c r="M10" s="12"/>
      <c r="N10" s="14">
        <v>0</v>
      </c>
      <c r="O10" s="12"/>
      <c r="P10" s="14">
        <v>0</v>
      </c>
      <c r="Q10" s="12"/>
      <c r="R10" s="14">
        <v>0</v>
      </c>
      <c r="S10" s="12"/>
      <c r="T10" s="14">
        <v>11400000</v>
      </c>
      <c r="U10" s="12"/>
      <c r="V10" s="14">
        <v>2587</v>
      </c>
      <c r="W10" s="12"/>
      <c r="X10" s="14">
        <v>59831051098</v>
      </c>
      <c r="Y10" s="12"/>
      <c r="Z10" s="14">
        <v>29316323790</v>
      </c>
      <c r="AA10" s="12"/>
      <c r="AB10" s="43">
        <f t="shared" ref="AB10:AB54" si="0">Z10/4015360547438*100</f>
        <v>0.73010439395548865</v>
      </c>
      <c r="AC10" s="12"/>
      <c r="AD10" s="12"/>
    </row>
    <row r="11" spans="1:31" ht="21.75" customHeight="1" x14ac:dyDescent="0.2">
      <c r="A11" s="26" t="s">
        <v>21</v>
      </c>
      <c r="B11" s="26"/>
      <c r="C11" s="26"/>
      <c r="E11" s="27">
        <v>1562500</v>
      </c>
      <c r="F11" s="27"/>
      <c r="G11" s="12"/>
      <c r="H11" s="14">
        <v>3543839891</v>
      </c>
      <c r="I11" s="12"/>
      <c r="J11" s="14">
        <v>4015030078.125</v>
      </c>
      <c r="K11" s="12"/>
      <c r="L11" s="14">
        <v>0</v>
      </c>
      <c r="M11" s="12"/>
      <c r="N11" s="14">
        <v>0</v>
      </c>
      <c r="O11" s="12"/>
      <c r="P11" s="14">
        <v>0</v>
      </c>
      <c r="Q11" s="12"/>
      <c r="R11" s="14">
        <v>0</v>
      </c>
      <c r="S11" s="12"/>
      <c r="T11" s="14">
        <v>1562500</v>
      </c>
      <c r="U11" s="12"/>
      <c r="V11" s="14">
        <v>2155</v>
      </c>
      <c r="W11" s="12"/>
      <c r="X11" s="14">
        <v>3543839891</v>
      </c>
      <c r="Y11" s="12"/>
      <c r="Z11" s="14">
        <v>3347152734.375</v>
      </c>
      <c r="AA11" s="12"/>
      <c r="AB11" s="43">
        <f t="shared" si="0"/>
        <v>8.3358709506438977E-2</v>
      </c>
      <c r="AC11" s="12"/>
      <c r="AD11" s="12"/>
    </row>
    <row r="12" spans="1:31" ht="21.75" customHeight="1" x14ac:dyDescent="0.2">
      <c r="A12" s="26" t="s">
        <v>22</v>
      </c>
      <c r="B12" s="26"/>
      <c r="C12" s="26"/>
      <c r="E12" s="27">
        <v>47302517</v>
      </c>
      <c r="F12" s="27"/>
      <c r="G12" s="12"/>
      <c r="H12" s="14">
        <v>52394102595</v>
      </c>
      <c r="I12" s="12"/>
      <c r="J12" s="14">
        <v>77584760589.352493</v>
      </c>
      <c r="K12" s="12"/>
      <c r="L12" s="14">
        <v>0</v>
      </c>
      <c r="M12" s="12"/>
      <c r="N12" s="14">
        <v>0</v>
      </c>
      <c r="O12" s="12"/>
      <c r="P12" s="14">
        <v>0</v>
      </c>
      <c r="Q12" s="12"/>
      <c r="R12" s="14">
        <v>0</v>
      </c>
      <c r="S12" s="12"/>
      <c r="T12" s="14">
        <v>47302517</v>
      </c>
      <c r="U12" s="12"/>
      <c r="V12" s="14">
        <v>1535</v>
      </c>
      <c r="W12" s="12"/>
      <c r="X12" s="14">
        <v>52394102595</v>
      </c>
      <c r="Y12" s="12"/>
      <c r="Z12" s="14">
        <v>72177337881.609802</v>
      </c>
      <c r="AA12" s="12"/>
      <c r="AB12" s="43">
        <f t="shared" si="0"/>
        <v>1.7975306832075773</v>
      </c>
      <c r="AC12" s="12"/>
      <c r="AD12" s="12"/>
    </row>
    <row r="13" spans="1:31" ht="21.75" customHeight="1" x14ac:dyDescent="0.2">
      <c r="A13" s="26" t="s">
        <v>23</v>
      </c>
      <c r="B13" s="26"/>
      <c r="C13" s="26"/>
      <c r="E13" s="27">
        <v>23458882</v>
      </c>
      <c r="F13" s="27"/>
      <c r="G13" s="12"/>
      <c r="H13" s="14">
        <v>118264076376</v>
      </c>
      <c r="I13" s="12"/>
      <c r="J13" s="14">
        <v>122426333673.52499</v>
      </c>
      <c r="K13" s="12"/>
      <c r="L13" s="14">
        <v>0</v>
      </c>
      <c r="M13" s="12"/>
      <c r="N13" s="14">
        <v>0</v>
      </c>
      <c r="O13" s="12"/>
      <c r="P13" s="14">
        <v>0</v>
      </c>
      <c r="Q13" s="12"/>
      <c r="R13" s="14">
        <v>0</v>
      </c>
      <c r="S13" s="12"/>
      <c r="T13" s="14">
        <v>23458882</v>
      </c>
      <c r="U13" s="12"/>
      <c r="V13" s="14">
        <v>4578</v>
      </c>
      <c r="W13" s="12"/>
      <c r="X13" s="14">
        <v>118264076376</v>
      </c>
      <c r="Y13" s="12"/>
      <c r="Z13" s="14">
        <v>106755762963.314</v>
      </c>
      <c r="AA13" s="12"/>
      <c r="AB13" s="43">
        <f t="shared" si="0"/>
        <v>2.6586843622655376</v>
      </c>
      <c r="AC13" s="12"/>
      <c r="AD13" s="12"/>
    </row>
    <row r="14" spans="1:31" ht="21.75" customHeight="1" x14ac:dyDescent="0.2">
      <c r="A14" s="26" t="s">
        <v>24</v>
      </c>
      <c r="B14" s="26"/>
      <c r="C14" s="26"/>
      <c r="E14" s="27">
        <v>10000000</v>
      </c>
      <c r="F14" s="27"/>
      <c r="G14" s="12"/>
      <c r="H14" s="14">
        <v>47772590473</v>
      </c>
      <c r="I14" s="12"/>
      <c r="J14" s="14">
        <v>42386292000</v>
      </c>
      <c r="K14" s="12"/>
      <c r="L14" s="14">
        <v>0</v>
      </c>
      <c r="M14" s="12"/>
      <c r="N14" s="14">
        <v>0</v>
      </c>
      <c r="O14" s="12"/>
      <c r="P14" s="14">
        <v>0</v>
      </c>
      <c r="Q14" s="12"/>
      <c r="R14" s="14">
        <v>0</v>
      </c>
      <c r="S14" s="12"/>
      <c r="T14" s="14">
        <v>10000000</v>
      </c>
      <c r="U14" s="12"/>
      <c r="V14" s="14">
        <v>4182</v>
      </c>
      <c r="W14" s="12"/>
      <c r="X14" s="14">
        <v>47772590473</v>
      </c>
      <c r="Y14" s="12"/>
      <c r="Z14" s="14">
        <v>41571171000</v>
      </c>
      <c r="AA14" s="12"/>
      <c r="AB14" s="43">
        <f t="shared" si="0"/>
        <v>1.0353035676092519</v>
      </c>
      <c r="AC14" s="12"/>
      <c r="AD14" s="12"/>
    </row>
    <row r="15" spans="1:31" ht="21.75" customHeight="1" x14ac:dyDescent="0.2">
      <c r="A15" s="26" t="s">
        <v>25</v>
      </c>
      <c r="B15" s="26"/>
      <c r="C15" s="26"/>
      <c r="E15" s="27">
        <v>10000000</v>
      </c>
      <c r="F15" s="27"/>
      <c r="G15" s="12"/>
      <c r="H15" s="14">
        <v>56861610804</v>
      </c>
      <c r="I15" s="12"/>
      <c r="J15" s="14">
        <v>40408132500</v>
      </c>
      <c r="K15" s="12"/>
      <c r="L15" s="14">
        <v>0</v>
      </c>
      <c r="M15" s="12"/>
      <c r="N15" s="14">
        <v>0</v>
      </c>
      <c r="O15" s="12"/>
      <c r="P15" s="14">
        <v>-1000000</v>
      </c>
      <c r="Q15" s="12"/>
      <c r="R15" s="14">
        <v>3253020028</v>
      </c>
      <c r="S15" s="12"/>
      <c r="T15" s="14">
        <v>9000000</v>
      </c>
      <c r="U15" s="12"/>
      <c r="V15" s="14">
        <v>3269</v>
      </c>
      <c r="W15" s="12"/>
      <c r="X15" s="14">
        <v>51175449722</v>
      </c>
      <c r="Y15" s="12"/>
      <c r="Z15" s="14">
        <v>29245945050</v>
      </c>
      <c r="AA15" s="12"/>
      <c r="AB15" s="43">
        <f t="shared" si="0"/>
        <v>0.72835165620831654</v>
      </c>
      <c r="AC15" s="12"/>
      <c r="AD15" s="12"/>
    </row>
    <row r="16" spans="1:31" ht="21.75" customHeight="1" x14ac:dyDescent="0.2">
      <c r="A16" s="26" t="s">
        <v>26</v>
      </c>
      <c r="B16" s="26"/>
      <c r="C16" s="26"/>
      <c r="E16" s="27">
        <v>22739372</v>
      </c>
      <c r="F16" s="27"/>
      <c r="G16" s="12"/>
      <c r="H16" s="14">
        <v>277130831203</v>
      </c>
      <c r="I16" s="12"/>
      <c r="J16" s="14">
        <v>257686429197.23999</v>
      </c>
      <c r="K16" s="12"/>
      <c r="L16" s="14">
        <v>0</v>
      </c>
      <c r="M16" s="12"/>
      <c r="N16" s="14">
        <v>0</v>
      </c>
      <c r="O16" s="12"/>
      <c r="P16" s="14">
        <v>-4739372</v>
      </c>
      <c r="Q16" s="12"/>
      <c r="R16" s="14">
        <v>53488886546</v>
      </c>
      <c r="S16" s="12"/>
      <c r="T16" s="14">
        <v>18000000</v>
      </c>
      <c r="U16" s="12"/>
      <c r="V16" s="14">
        <v>10320</v>
      </c>
      <c r="W16" s="12"/>
      <c r="X16" s="14">
        <v>219370832304</v>
      </c>
      <c r="Y16" s="12"/>
      <c r="Z16" s="14">
        <v>184654728000</v>
      </c>
      <c r="AA16" s="12"/>
      <c r="AB16" s="43">
        <f t="shared" si="0"/>
        <v>4.5987085298683557</v>
      </c>
      <c r="AC16" s="12"/>
      <c r="AD16" s="12"/>
    </row>
    <row r="17" spans="1:30" ht="21.75" customHeight="1" x14ac:dyDescent="0.2">
      <c r="A17" s="26" t="s">
        <v>27</v>
      </c>
      <c r="B17" s="26"/>
      <c r="C17" s="26"/>
      <c r="E17" s="27">
        <v>1100000</v>
      </c>
      <c r="F17" s="27"/>
      <c r="G17" s="12"/>
      <c r="H17" s="14">
        <v>158425763643</v>
      </c>
      <c r="I17" s="12"/>
      <c r="J17" s="14">
        <v>212873819400</v>
      </c>
      <c r="K17" s="12"/>
      <c r="L17" s="14">
        <v>0</v>
      </c>
      <c r="M17" s="12"/>
      <c r="N17" s="14">
        <v>0</v>
      </c>
      <c r="O17" s="12"/>
      <c r="P17" s="14">
        <v>0</v>
      </c>
      <c r="Q17" s="12"/>
      <c r="R17" s="14">
        <v>0</v>
      </c>
      <c r="S17" s="12"/>
      <c r="T17" s="14">
        <v>1100000</v>
      </c>
      <c r="U17" s="12"/>
      <c r="V17" s="14">
        <v>199300</v>
      </c>
      <c r="W17" s="12"/>
      <c r="X17" s="14">
        <v>158425763643</v>
      </c>
      <c r="Y17" s="12"/>
      <c r="Z17" s="14">
        <v>217925581500</v>
      </c>
      <c r="AA17" s="12"/>
      <c r="AB17" s="43">
        <f t="shared" si="0"/>
        <v>5.4272979705159319</v>
      </c>
      <c r="AC17" s="12"/>
      <c r="AD17" s="12"/>
    </row>
    <row r="18" spans="1:30" ht="21.75" customHeight="1" x14ac:dyDescent="0.2">
      <c r="A18" s="26" t="s">
        <v>28</v>
      </c>
      <c r="B18" s="26"/>
      <c r="C18" s="26"/>
      <c r="E18" s="27">
        <v>1110000</v>
      </c>
      <c r="F18" s="27"/>
      <c r="G18" s="12"/>
      <c r="H18" s="14">
        <v>165754995923</v>
      </c>
      <c r="I18" s="12"/>
      <c r="J18" s="14">
        <v>207714202875</v>
      </c>
      <c r="K18" s="12"/>
      <c r="L18" s="14">
        <v>0</v>
      </c>
      <c r="M18" s="12"/>
      <c r="N18" s="14">
        <v>0</v>
      </c>
      <c r="O18" s="12"/>
      <c r="P18" s="14">
        <v>0</v>
      </c>
      <c r="Q18" s="12"/>
      <c r="R18" s="14">
        <v>0</v>
      </c>
      <c r="S18" s="12"/>
      <c r="T18" s="14">
        <v>1110000</v>
      </c>
      <c r="U18" s="12"/>
      <c r="V18" s="14">
        <v>172680</v>
      </c>
      <c r="W18" s="12"/>
      <c r="X18" s="14">
        <v>165754995923</v>
      </c>
      <c r="Y18" s="12"/>
      <c r="Z18" s="14">
        <v>190534334940</v>
      </c>
      <c r="AA18" s="12"/>
      <c r="AB18" s="43">
        <f t="shared" si="0"/>
        <v>4.7451364003058307</v>
      </c>
      <c r="AC18" s="12"/>
      <c r="AD18" s="12"/>
    </row>
    <row r="19" spans="1:30" ht="21.75" customHeight="1" x14ac:dyDescent="0.2">
      <c r="A19" s="26" t="s">
        <v>29</v>
      </c>
      <c r="B19" s="26"/>
      <c r="C19" s="26"/>
      <c r="E19" s="27">
        <v>3114422</v>
      </c>
      <c r="F19" s="27"/>
      <c r="G19" s="12"/>
      <c r="H19" s="14">
        <v>31796584264</v>
      </c>
      <c r="I19" s="12"/>
      <c r="J19" s="14">
        <v>39193982454.005997</v>
      </c>
      <c r="K19" s="12"/>
      <c r="L19" s="14">
        <v>2076281</v>
      </c>
      <c r="M19" s="12"/>
      <c r="N19" s="14">
        <v>0</v>
      </c>
      <c r="O19" s="12"/>
      <c r="P19" s="14">
        <v>0</v>
      </c>
      <c r="Q19" s="12"/>
      <c r="R19" s="14">
        <v>0</v>
      </c>
      <c r="S19" s="12"/>
      <c r="T19" s="14">
        <v>5190703</v>
      </c>
      <c r="U19" s="12"/>
      <c r="V19" s="14">
        <v>8240</v>
      </c>
      <c r="W19" s="12"/>
      <c r="X19" s="14">
        <v>31796584264</v>
      </c>
      <c r="Y19" s="12"/>
      <c r="Z19" s="14">
        <v>42516902933.316002</v>
      </c>
      <c r="AA19" s="12"/>
      <c r="AB19" s="43">
        <f t="shared" si="0"/>
        <v>1.0588564197664367</v>
      </c>
      <c r="AC19" s="12"/>
      <c r="AD19" s="12"/>
    </row>
    <row r="20" spans="1:30" ht="21.75" customHeight="1" x14ac:dyDescent="0.2">
      <c r="A20" s="26" t="s">
        <v>30</v>
      </c>
      <c r="B20" s="26"/>
      <c r="C20" s="26"/>
      <c r="E20" s="27">
        <v>2200453</v>
      </c>
      <c r="F20" s="27"/>
      <c r="G20" s="12"/>
      <c r="H20" s="14">
        <v>54911173503</v>
      </c>
      <c r="I20" s="12"/>
      <c r="J20" s="14">
        <v>69630240577.923401</v>
      </c>
      <c r="K20" s="12"/>
      <c r="L20" s="14">
        <v>0</v>
      </c>
      <c r="M20" s="12"/>
      <c r="N20" s="14">
        <v>0</v>
      </c>
      <c r="O20" s="12"/>
      <c r="P20" s="14">
        <v>-2200453</v>
      </c>
      <c r="Q20" s="12"/>
      <c r="R20" s="14">
        <v>75375409902</v>
      </c>
      <c r="S20" s="12"/>
      <c r="T20" s="14">
        <v>0</v>
      </c>
      <c r="U20" s="12"/>
      <c r="V20" s="14">
        <v>0</v>
      </c>
      <c r="W20" s="12"/>
      <c r="X20" s="14">
        <v>0</v>
      </c>
      <c r="Y20" s="12"/>
      <c r="Z20" s="14">
        <v>0</v>
      </c>
      <c r="AA20" s="12"/>
      <c r="AB20" s="43">
        <f t="shared" si="0"/>
        <v>0</v>
      </c>
      <c r="AC20" s="12"/>
      <c r="AD20" s="12"/>
    </row>
    <row r="21" spans="1:30" ht="21.75" customHeight="1" x14ac:dyDescent="0.2">
      <c r="A21" s="26" t="s">
        <v>31</v>
      </c>
      <c r="B21" s="26"/>
      <c r="C21" s="26"/>
      <c r="E21" s="27">
        <v>5690000</v>
      </c>
      <c r="F21" s="27"/>
      <c r="G21" s="12"/>
      <c r="H21" s="14">
        <v>24831747162</v>
      </c>
      <c r="I21" s="12"/>
      <c r="J21" s="14">
        <v>42194837970</v>
      </c>
      <c r="K21" s="12"/>
      <c r="L21" s="14">
        <v>0</v>
      </c>
      <c r="M21" s="12"/>
      <c r="N21" s="14">
        <v>0</v>
      </c>
      <c r="O21" s="12"/>
      <c r="P21" s="14">
        <v>0</v>
      </c>
      <c r="Q21" s="12"/>
      <c r="R21" s="14">
        <v>0</v>
      </c>
      <c r="S21" s="12"/>
      <c r="T21" s="14">
        <v>5690000</v>
      </c>
      <c r="U21" s="12"/>
      <c r="V21" s="14">
        <v>6940</v>
      </c>
      <c r="W21" s="12"/>
      <c r="X21" s="14">
        <v>24831747162</v>
      </c>
      <c r="Y21" s="12"/>
      <c r="Z21" s="14">
        <v>39253642830</v>
      </c>
      <c r="AA21" s="12"/>
      <c r="AB21" s="43">
        <f t="shared" si="0"/>
        <v>0.97758700286692257</v>
      </c>
      <c r="AC21" s="12"/>
      <c r="AD21" s="12"/>
    </row>
    <row r="22" spans="1:30" ht="21.75" customHeight="1" x14ac:dyDescent="0.2">
      <c r="A22" s="26" t="s">
        <v>32</v>
      </c>
      <c r="B22" s="26"/>
      <c r="C22" s="26"/>
      <c r="E22" s="27">
        <v>5216002</v>
      </c>
      <c r="F22" s="27"/>
      <c r="G22" s="12"/>
      <c r="H22" s="14">
        <v>46422813157</v>
      </c>
      <c r="I22" s="12"/>
      <c r="J22" s="14">
        <v>19034013079.115101</v>
      </c>
      <c r="K22" s="12"/>
      <c r="L22" s="14">
        <v>0</v>
      </c>
      <c r="M22" s="12"/>
      <c r="N22" s="14">
        <v>0</v>
      </c>
      <c r="O22" s="12"/>
      <c r="P22" s="14">
        <v>-1</v>
      </c>
      <c r="Q22" s="12"/>
      <c r="R22" s="14">
        <v>3771</v>
      </c>
      <c r="S22" s="12"/>
      <c r="T22" s="14">
        <v>5216001</v>
      </c>
      <c r="U22" s="12"/>
      <c r="V22" s="14">
        <v>3589</v>
      </c>
      <c r="W22" s="12"/>
      <c r="X22" s="14">
        <v>46422804257</v>
      </c>
      <c r="Y22" s="12"/>
      <c r="Z22" s="14">
        <v>18608842234.845501</v>
      </c>
      <c r="AA22" s="12"/>
      <c r="AB22" s="43">
        <f t="shared" si="0"/>
        <v>0.46344137755497128</v>
      </c>
      <c r="AC22" s="12"/>
      <c r="AD22" s="12"/>
    </row>
    <row r="23" spans="1:30" ht="21.75" customHeight="1" x14ac:dyDescent="0.2">
      <c r="A23" s="26" t="s">
        <v>33</v>
      </c>
      <c r="B23" s="26"/>
      <c r="C23" s="26"/>
      <c r="E23" s="27">
        <v>1519148</v>
      </c>
      <c r="F23" s="27"/>
      <c r="G23" s="12"/>
      <c r="H23" s="14">
        <v>4410086644</v>
      </c>
      <c r="I23" s="12"/>
      <c r="J23" s="14">
        <v>4598282116.323</v>
      </c>
      <c r="K23" s="12"/>
      <c r="L23" s="14">
        <v>0</v>
      </c>
      <c r="M23" s="12"/>
      <c r="N23" s="14">
        <v>0</v>
      </c>
      <c r="O23" s="12"/>
      <c r="P23" s="14">
        <v>0</v>
      </c>
      <c r="Q23" s="12"/>
      <c r="R23" s="14">
        <v>0</v>
      </c>
      <c r="S23" s="12"/>
      <c r="T23" s="14">
        <v>1519148</v>
      </c>
      <c r="U23" s="12"/>
      <c r="V23" s="14">
        <v>3024</v>
      </c>
      <c r="W23" s="12"/>
      <c r="X23" s="14">
        <v>4410086644</v>
      </c>
      <c r="Y23" s="12"/>
      <c r="Z23" s="14">
        <v>4566569825.8655996</v>
      </c>
      <c r="AA23" s="12"/>
      <c r="AB23" s="43">
        <f t="shared" si="0"/>
        <v>0.11372751641890039</v>
      </c>
      <c r="AC23" s="12"/>
      <c r="AD23" s="12"/>
    </row>
    <row r="24" spans="1:30" ht="21.75" customHeight="1" x14ac:dyDescent="0.2">
      <c r="A24" s="26" t="s">
        <v>34</v>
      </c>
      <c r="B24" s="26"/>
      <c r="C24" s="26"/>
      <c r="E24" s="27">
        <v>628008</v>
      </c>
      <c r="F24" s="27"/>
      <c r="G24" s="12"/>
      <c r="H24" s="14">
        <v>1732258929</v>
      </c>
      <c r="I24" s="12"/>
      <c r="J24" s="14">
        <v>1803519937.0836</v>
      </c>
      <c r="K24" s="12"/>
      <c r="L24" s="14">
        <v>0</v>
      </c>
      <c r="M24" s="12"/>
      <c r="N24" s="14">
        <v>0</v>
      </c>
      <c r="O24" s="12"/>
      <c r="P24" s="14">
        <v>-628008</v>
      </c>
      <c r="Q24" s="12"/>
      <c r="R24" s="14">
        <v>1772930645</v>
      </c>
      <c r="S24" s="12"/>
      <c r="T24" s="14">
        <v>0</v>
      </c>
      <c r="U24" s="12"/>
      <c r="V24" s="14">
        <v>0</v>
      </c>
      <c r="W24" s="12"/>
      <c r="X24" s="14">
        <v>0</v>
      </c>
      <c r="Y24" s="12"/>
      <c r="Z24" s="14">
        <v>0</v>
      </c>
      <c r="AA24" s="12"/>
      <c r="AB24" s="43">
        <f t="shared" si="0"/>
        <v>0</v>
      </c>
      <c r="AC24" s="12"/>
      <c r="AD24" s="12"/>
    </row>
    <row r="25" spans="1:30" ht="21.75" customHeight="1" x14ac:dyDescent="0.2">
      <c r="A25" s="26" t="s">
        <v>35</v>
      </c>
      <c r="B25" s="26"/>
      <c r="C25" s="26"/>
      <c r="E25" s="27">
        <v>5000000</v>
      </c>
      <c r="F25" s="27"/>
      <c r="G25" s="12"/>
      <c r="H25" s="14">
        <v>82781016720</v>
      </c>
      <c r="I25" s="12"/>
      <c r="J25" s="14">
        <v>68490045000</v>
      </c>
      <c r="K25" s="12"/>
      <c r="L25" s="14">
        <v>0</v>
      </c>
      <c r="M25" s="12"/>
      <c r="N25" s="14">
        <v>0</v>
      </c>
      <c r="O25" s="12"/>
      <c r="P25" s="14">
        <v>0</v>
      </c>
      <c r="Q25" s="12"/>
      <c r="R25" s="14">
        <v>0</v>
      </c>
      <c r="S25" s="12"/>
      <c r="T25" s="14">
        <v>5000000</v>
      </c>
      <c r="U25" s="12"/>
      <c r="V25" s="14">
        <v>12480</v>
      </c>
      <c r="W25" s="12"/>
      <c r="X25" s="14">
        <v>82781016720</v>
      </c>
      <c r="Y25" s="12"/>
      <c r="Z25" s="14">
        <v>62028720000</v>
      </c>
      <c r="AA25" s="12"/>
      <c r="AB25" s="43">
        <f t="shared" si="0"/>
        <v>1.5447858110668895</v>
      </c>
      <c r="AC25" s="12"/>
      <c r="AD25" s="12"/>
    </row>
    <row r="26" spans="1:30" ht="21.75" customHeight="1" x14ac:dyDescent="0.2">
      <c r="A26" s="26" t="s">
        <v>36</v>
      </c>
      <c r="B26" s="26"/>
      <c r="C26" s="26"/>
      <c r="E26" s="27">
        <v>5600000</v>
      </c>
      <c r="F26" s="27"/>
      <c r="G26" s="12"/>
      <c r="H26" s="14">
        <v>20189918806</v>
      </c>
      <c r="I26" s="12"/>
      <c r="J26" s="14">
        <v>13499199000</v>
      </c>
      <c r="K26" s="12"/>
      <c r="L26" s="14">
        <v>0</v>
      </c>
      <c r="M26" s="12"/>
      <c r="N26" s="14">
        <v>0</v>
      </c>
      <c r="O26" s="12"/>
      <c r="P26" s="14">
        <v>0</v>
      </c>
      <c r="Q26" s="12"/>
      <c r="R26" s="14">
        <v>0</v>
      </c>
      <c r="S26" s="12"/>
      <c r="T26" s="14">
        <v>5600000</v>
      </c>
      <c r="U26" s="12"/>
      <c r="V26" s="14">
        <v>2143</v>
      </c>
      <c r="W26" s="12"/>
      <c r="X26" s="14">
        <v>20189918806</v>
      </c>
      <c r="Y26" s="12"/>
      <c r="Z26" s="14">
        <v>11929395240</v>
      </c>
      <c r="AA26" s="12"/>
      <c r="AB26" s="43">
        <f t="shared" si="0"/>
        <v>0.29709399938223602</v>
      </c>
      <c r="AC26" s="12"/>
      <c r="AD26" s="12"/>
    </row>
    <row r="27" spans="1:30" ht="21.75" customHeight="1" x14ac:dyDescent="0.2">
      <c r="A27" s="26" t="s">
        <v>37</v>
      </c>
      <c r="B27" s="26"/>
      <c r="C27" s="26"/>
      <c r="E27" s="27">
        <v>2998418</v>
      </c>
      <c r="F27" s="27"/>
      <c r="G27" s="12"/>
      <c r="H27" s="14">
        <v>29058140271</v>
      </c>
      <c r="I27" s="12"/>
      <c r="J27" s="14">
        <v>70013763429.020996</v>
      </c>
      <c r="K27" s="12"/>
      <c r="L27" s="14">
        <v>0</v>
      </c>
      <c r="M27" s="12"/>
      <c r="N27" s="14">
        <v>0</v>
      </c>
      <c r="O27" s="12"/>
      <c r="P27" s="14">
        <v>-2998418</v>
      </c>
      <c r="Q27" s="12"/>
      <c r="R27" s="14">
        <v>70168871238</v>
      </c>
      <c r="S27" s="12"/>
      <c r="T27" s="14">
        <v>0</v>
      </c>
      <c r="U27" s="12"/>
      <c r="V27" s="14">
        <v>0</v>
      </c>
      <c r="W27" s="12"/>
      <c r="X27" s="14">
        <v>0</v>
      </c>
      <c r="Y27" s="12"/>
      <c r="Z27" s="14">
        <v>0</v>
      </c>
      <c r="AA27" s="12"/>
      <c r="AB27" s="43">
        <f t="shared" si="0"/>
        <v>0</v>
      </c>
      <c r="AC27" s="12"/>
      <c r="AD27" s="12"/>
    </row>
    <row r="28" spans="1:30" ht="21.75" customHeight="1" x14ac:dyDescent="0.2">
      <c r="A28" s="26" t="s">
        <v>38</v>
      </c>
      <c r="B28" s="26"/>
      <c r="C28" s="26"/>
      <c r="E28" s="27">
        <v>5447057</v>
      </c>
      <c r="F28" s="27"/>
      <c r="G28" s="12"/>
      <c r="H28" s="14">
        <v>159774822292</v>
      </c>
      <c r="I28" s="12"/>
      <c r="J28" s="14">
        <v>108292940217</v>
      </c>
      <c r="K28" s="12"/>
      <c r="L28" s="14">
        <v>0</v>
      </c>
      <c r="M28" s="12"/>
      <c r="N28" s="14">
        <v>0</v>
      </c>
      <c r="O28" s="12"/>
      <c r="P28" s="14">
        <v>0</v>
      </c>
      <c r="Q28" s="12"/>
      <c r="R28" s="14">
        <v>0</v>
      </c>
      <c r="S28" s="12"/>
      <c r="T28" s="14">
        <v>5447057</v>
      </c>
      <c r="U28" s="12"/>
      <c r="V28" s="14">
        <v>19910</v>
      </c>
      <c r="W28" s="12"/>
      <c r="X28" s="14">
        <v>159774822292</v>
      </c>
      <c r="Y28" s="12"/>
      <c r="Z28" s="14">
        <v>107805621986.02299</v>
      </c>
      <c r="AA28" s="12"/>
      <c r="AB28" s="43">
        <f t="shared" si="0"/>
        <v>2.684830433341991</v>
      </c>
      <c r="AC28" s="12"/>
      <c r="AD28" s="12"/>
    </row>
    <row r="29" spans="1:30" ht="21.75" customHeight="1" x14ac:dyDescent="0.2">
      <c r="A29" s="26" t="s">
        <v>39</v>
      </c>
      <c r="B29" s="26"/>
      <c r="C29" s="26"/>
      <c r="E29" s="27">
        <v>4499999</v>
      </c>
      <c r="F29" s="27"/>
      <c r="G29" s="12"/>
      <c r="H29" s="14">
        <v>42461141478</v>
      </c>
      <c r="I29" s="12"/>
      <c r="J29" s="14">
        <v>41019464134.561501</v>
      </c>
      <c r="K29" s="12"/>
      <c r="L29" s="14">
        <v>0</v>
      </c>
      <c r="M29" s="12"/>
      <c r="N29" s="14">
        <v>0</v>
      </c>
      <c r="O29" s="12"/>
      <c r="P29" s="14">
        <v>0</v>
      </c>
      <c r="Q29" s="12"/>
      <c r="R29" s="14">
        <v>0</v>
      </c>
      <c r="S29" s="12"/>
      <c r="T29" s="14">
        <v>4499999</v>
      </c>
      <c r="U29" s="12"/>
      <c r="V29" s="14">
        <v>8960</v>
      </c>
      <c r="W29" s="12"/>
      <c r="X29" s="14">
        <v>42461141478</v>
      </c>
      <c r="Y29" s="12"/>
      <c r="Z29" s="14">
        <v>40080087093.311996</v>
      </c>
      <c r="AA29" s="12"/>
      <c r="AB29" s="43">
        <f t="shared" si="0"/>
        <v>0.99816907148936074</v>
      </c>
      <c r="AC29" s="12"/>
      <c r="AD29" s="12"/>
    </row>
    <row r="30" spans="1:30" ht="21.75" customHeight="1" x14ac:dyDescent="0.2">
      <c r="A30" s="26" t="s">
        <v>40</v>
      </c>
      <c r="B30" s="26"/>
      <c r="C30" s="26"/>
      <c r="E30" s="27">
        <v>31260033</v>
      </c>
      <c r="F30" s="27"/>
      <c r="G30" s="12"/>
      <c r="H30" s="14">
        <v>193043694106</v>
      </c>
      <c r="I30" s="12"/>
      <c r="J30" s="14">
        <v>273140774714.08301</v>
      </c>
      <c r="K30" s="12"/>
      <c r="L30" s="14">
        <v>0</v>
      </c>
      <c r="M30" s="12"/>
      <c r="N30" s="14">
        <v>0</v>
      </c>
      <c r="O30" s="12"/>
      <c r="P30" s="14">
        <v>-3460033</v>
      </c>
      <c r="Q30" s="12"/>
      <c r="R30" s="14">
        <v>31215678374</v>
      </c>
      <c r="S30" s="12"/>
      <c r="T30" s="14">
        <v>27800000</v>
      </c>
      <c r="U30" s="12"/>
      <c r="V30" s="14">
        <v>8900</v>
      </c>
      <c r="W30" s="12"/>
      <c r="X30" s="14">
        <v>171676552478</v>
      </c>
      <c r="Y30" s="12"/>
      <c r="Z30" s="14">
        <v>245947851000</v>
      </c>
      <c r="AA30" s="12"/>
      <c r="AB30" s="43">
        <f t="shared" si="0"/>
        <v>6.1251747656116953</v>
      </c>
      <c r="AC30" s="12"/>
      <c r="AD30" s="12"/>
    </row>
    <row r="31" spans="1:30" ht="21.75" customHeight="1" x14ac:dyDescent="0.2">
      <c r="A31" s="26" t="s">
        <v>41</v>
      </c>
      <c r="B31" s="26"/>
      <c r="C31" s="26"/>
      <c r="E31" s="27">
        <v>18628440</v>
      </c>
      <c r="F31" s="27"/>
      <c r="G31" s="12"/>
      <c r="H31" s="14">
        <v>136650740032</v>
      </c>
      <c r="I31" s="12"/>
      <c r="J31" s="14">
        <v>95735996042.940002</v>
      </c>
      <c r="K31" s="12"/>
      <c r="L31" s="14">
        <v>0</v>
      </c>
      <c r="M31" s="12"/>
      <c r="N31" s="14">
        <v>0</v>
      </c>
      <c r="O31" s="12"/>
      <c r="P31" s="14">
        <v>0</v>
      </c>
      <c r="Q31" s="12"/>
      <c r="R31" s="14">
        <v>0</v>
      </c>
      <c r="S31" s="12"/>
      <c r="T31" s="14">
        <v>18628440</v>
      </c>
      <c r="U31" s="12"/>
      <c r="V31" s="14">
        <v>4820</v>
      </c>
      <c r="W31" s="12"/>
      <c r="X31" s="14">
        <v>136650740032</v>
      </c>
      <c r="Y31" s="12"/>
      <c r="Z31" s="14">
        <v>89254835769.240005</v>
      </c>
      <c r="AA31" s="12"/>
      <c r="AB31" s="43">
        <f t="shared" si="0"/>
        <v>2.2228349039836295</v>
      </c>
      <c r="AC31" s="12"/>
      <c r="AD31" s="12"/>
    </row>
    <row r="32" spans="1:30" ht="21.75" customHeight="1" x14ac:dyDescent="0.2">
      <c r="A32" s="26" t="s">
        <v>42</v>
      </c>
      <c r="B32" s="26"/>
      <c r="C32" s="26"/>
      <c r="E32" s="27">
        <v>3408392</v>
      </c>
      <c r="F32" s="27"/>
      <c r="G32" s="12"/>
      <c r="H32" s="14">
        <v>98549094937</v>
      </c>
      <c r="I32" s="12"/>
      <c r="J32" s="14">
        <v>106793292370.752</v>
      </c>
      <c r="K32" s="12"/>
      <c r="L32" s="14">
        <v>0</v>
      </c>
      <c r="M32" s="12"/>
      <c r="N32" s="14">
        <v>0</v>
      </c>
      <c r="O32" s="12"/>
      <c r="P32" s="14">
        <v>0</v>
      </c>
      <c r="Q32" s="12"/>
      <c r="R32" s="14">
        <v>0</v>
      </c>
      <c r="S32" s="12"/>
      <c r="T32" s="14">
        <v>3408392</v>
      </c>
      <c r="U32" s="12"/>
      <c r="V32" s="14">
        <v>27980</v>
      </c>
      <c r="W32" s="12"/>
      <c r="X32" s="14">
        <v>98549094937</v>
      </c>
      <c r="Y32" s="12"/>
      <c r="Z32" s="14">
        <v>94799375651.447998</v>
      </c>
      <c r="AA32" s="12"/>
      <c r="AB32" s="43">
        <f t="shared" si="0"/>
        <v>2.3609181425049046</v>
      </c>
      <c r="AC32" s="12"/>
      <c r="AD32" s="12"/>
    </row>
    <row r="33" spans="1:30" ht="21.75" customHeight="1" x14ac:dyDescent="0.2">
      <c r="A33" s="26" t="s">
        <v>43</v>
      </c>
      <c r="B33" s="26"/>
      <c r="C33" s="26"/>
      <c r="E33" s="27">
        <v>6927837</v>
      </c>
      <c r="F33" s="27"/>
      <c r="G33" s="12"/>
      <c r="H33" s="14">
        <v>45803329981</v>
      </c>
      <c r="I33" s="12"/>
      <c r="J33" s="14">
        <v>44418675585.532501</v>
      </c>
      <c r="K33" s="12"/>
      <c r="L33" s="14">
        <v>0</v>
      </c>
      <c r="M33" s="12"/>
      <c r="N33" s="14">
        <v>0</v>
      </c>
      <c r="O33" s="12"/>
      <c r="P33" s="14">
        <v>0</v>
      </c>
      <c r="Q33" s="12"/>
      <c r="R33" s="14">
        <v>0</v>
      </c>
      <c r="S33" s="12"/>
      <c r="T33" s="14">
        <v>6927837</v>
      </c>
      <c r="U33" s="12"/>
      <c r="V33" s="14">
        <v>6430</v>
      </c>
      <c r="W33" s="12"/>
      <c r="X33" s="14">
        <v>45803329981</v>
      </c>
      <c r="Y33" s="12"/>
      <c r="Z33" s="14">
        <v>44280943258.135498</v>
      </c>
      <c r="AA33" s="12"/>
      <c r="AB33" s="43">
        <f t="shared" si="0"/>
        <v>1.1027887218344301</v>
      </c>
      <c r="AC33" s="12"/>
      <c r="AD33" s="12"/>
    </row>
    <row r="34" spans="1:30" ht="21.75" customHeight="1" x14ac:dyDescent="0.2">
      <c r="A34" s="26" t="s">
        <v>44</v>
      </c>
      <c r="B34" s="26"/>
      <c r="C34" s="26"/>
      <c r="E34" s="27">
        <v>15000000</v>
      </c>
      <c r="F34" s="27"/>
      <c r="G34" s="12"/>
      <c r="H34" s="14">
        <v>224655796666</v>
      </c>
      <c r="I34" s="12"/>
      <c r="J34" s="14">
        <v>257955975000</v>
      </c>
      <c r="K34" s="12"/>
      <c r="L34" s="14">
        <v>0</v>
      </c>
      <c r="M34" s="12"/>
      <c r="N34" s="14">
        <v>0</v>
      </c>
      <c r="O34" s="12"/>
      <c r="P34" s="14">
        <v>-1782013</v>
      </c>
      <c r="Q34" s="12"/>
      <c r="R34" s="14">
        <v>29391898342</v>
      </c>
      <c r="S34" s="12"/>
      <c r="T34" s="14">
        <v>13217987</v>
      </c>
      <c r="U34" s="12"/>
      <c r="V34" s="14">
        <v>16400</v>
      </c>
      <c r="W34" s="12"/>
      <c r="X34" s="14">
        <v>197966493327</v>
      </c>
      <c r="Y34" s="12"/>
      <c r="Z34" s="14">
        <v>215485175628.54001</v>
      </c>
      <c r="AA34" s="12"/>
      <c r="AB34" s="43">
        <f t="shared" si="0"/>
        <v>5.3665212147892998</v>
      </c>
      <c r="AC34" s="12"/>
      <c r="AD34" s="12"/>
    </row>
    <row r="35" spans="1:30" ht="21.75" customHeight="1" x14ac:dyDescent="0.2">
      <c r="A35" s="26" t="s">
        <v>45</v>
      </c>
      <c r="B35" s="26"/>
      <c r="C35" s="26"/>
      <c r="E35" s="27">
        <v>4500000</v>
      </c>
      <c r="F35" s="27"/>
      <c r="G35" s="12"/>
      <c r="H35" s="14">
        <v>24495118241</v>
      </c>
      <c r="I35" s="12"/>
      <c r="J35" s="14">
        <v>31223110500</v>
      </c>
      <c r="K35" s="12"/>
      <c r="L35" s="14">
        <v>0</v>
      </c>
      <c r="M35" s="12"/>
      <c r="N35" s="14">
        <v>0</v>
      </c>
      <c r="O35" s="12"/>
      <c r="P35" s="14">
        <v>0</v>
      </c>
      <c r="Q35" s="12"/>
      <c r="R35" s="14">
        <v>0</v>
      </c>
      <c r="S35" s="12"/>
      <c r="T35" s="14">
        <v>4500000</v>
      </c>
      <c r="U35" s="12"/>
      <c r="V35" s="14">
        <v>6700</v>
      </c>
      <c r="W35" s="12"/>
      <c r="X35" s="14">
        <v>24495118241</v>
      </c>
      <c r="Y35" s="12"/>
      <c r="Z35" s="14">
        <v>29970607500</v>
      </c>
      <c r="AA35" s="12"/>
      <c r="AB35" s="43">
        <f t="shared" si="0"/>
        <v>0.74639891352029997</v>
      </c>
      <c r="AC35" s="12"/>
      <c r="AD35" s="12"/>
    </row>
    <row r="36" spans="1:30" ht="21.75" customHeight="1" x14ac:dyDescent="0.2">
      <c r="A36" s="26" t="s">
        <v>46</v>
      </c>
      <c r="B36" s="26"/>
      <c r="C36" s="26"/>
      <c r="E36" s="27">
        <v>26948946</v>
      </c>
      <c r="F36" s="27"/>
      <c r="G36" s="12"/>
      <c r="H36" s="14">
        <v>29033814319</v>
      </c>
      <c r="I36" s="12"/>
      <c r="J36" s="14">
        <v>39566761862.210098</v>
      </c>
      <c r="K36" s="12"/>
      <c r="L36" s="14">
        <v>0</v>
      </c>
      <c r="M36" s="12"/>
      <c r="N36" s="14">
        <v>0</v>
      </c>
      <c r="O36" s="12"/>
      <c r="P36" s="14">
        <v>0</v>
      </c>
      <c r="Q36" s="12"/>
      <c r="R36" s="14">
        <v>0</v>
      </c>
      <c r="S36" s="12"/>
      <c r="T36" s="14">
        <v>26948946</v>
      </c>
      <c r="U36" s="12"/>
      <c r="V36" s="14">
        <v>1279</v>
      </c>
      <c r="W36" s="12"/>
      <c r="X36" s="14">
        <v>29033814319</v>
      </c>
      <c r="Y36" s="12"/>
      <c r="Z36" s="14">
        <v>34262619107.492699</v>
      </c>
      <c r="AA36" s="12"/>
      <c r="AB36" s="43">
        <f t="shared" si="0"/>
        <v>0.85328873217509582</v>
      </c>
      <c r="AC36" s="12"/>
      <c r="AD36" s="12"/>
    </row>
    <row r="37" spans="1:30" ht="21.75" customHeight="1" x14ac:dyDescent="0.2">
      <c r="A37" s="26" t="s">
        <v>47</v>
      </c>
      <c r="B37" s="26"/>
      <c r="C37" s="26"/>
      <c r="E37" s="27">
        <v>30200000</v>
      </c>
      <c r="F37" s="27"/>
      <c r="G37" s="12"/>
      <c r="H37" s="14">
        <v>131198228732</v>
      </c>
      <c r="I37" s="12"/>
      <c r="J37" s="14">
        <v>108283258170</v>
      </c>
      <c r="K37" s="12"/>
      <c r="L37" s="14">
        <v>0</v>
      </c>
      <c r="M37" s="12"/>
      <c r="N37" s="14">
        <v>0</v>
      </c>
      <c r="O37" s="12"/>
      <c r="P37" s="14">
        <v>0</v>
      </c>
      <c r="Q37" s="12"/>
      <c r="R37" s="14">
        <v>0</v>
      </c>
      <c r="S37" s="12"/>
      <c r="T37" s="14">
        <v>30200000</v>
      </c>
      <c r="U37" s="12"/>
      <c r="V37" s="14">
        <v>3044</v>
      </c>
      <c r="W37" s="12"/>
      <c r="X37" s="14">
        <v>131198228732</v>
      </c>
      <c r="Y37" s="12"/>
      <c r="Z37" s="14">
        <v>91381823640</v>
      </c>
      <c r="AA37" s="12"/>
      <c r="AB37" s="43">
        <f t="shared" si="0"/>
        <v>2.2758061837885557</v>
      </c>
      <c r="AC37" s="12"/>
      <c r="AD37" s="12"/>
    </row>
    <row r="38" spans="1:30" ht="21.75" customHeight="1" x14ac:dyDescent="0.2">
      <c r="A38" s="26" t="s">
        <v>48</v>
      </c>
      <c r="B38" s="26"/>
      <c r="C38" s="26"/>
      <c r="E38" s="27">
        <v>6076596</v>
      </c>
      <c r="F38" s="27"/>
      <c r="G38" s="12"/>
      <c r="H38" s="14">
        <v>23725798093</v>
      </c>
      <c r="I38" s="12"/>
      <c r="J38" s="14">
        <v>24433580826.620998</v>
      </c>
      <c r="K38" s="12"/>
      <c r="L38" s="14">
        <v>0</v>
      </c>
      <c r="M38" s="12"/>
      <c r="N38" s="14">
        <v>0</v>
      </c>
      <c r="O38" s="12"/>
      <c r="P38" s="14">
        <v>0</v>
      </c>
      <c r="Q38" s="12"/>
      <c r="R38" s="14">
        <v>0</v>
      </c>
      <c r="S38" s="12"/>
      <c r="T38" s="14">
        <v>6076596</v>
      </c>
      <c r="U38" s="12"/>
      <c r="V38" s="14">
        <v>4100</v>
      </c>
      <c r="W38" s="12"/>
      <c r="X38" s="14">
        <v>23725798093</v>
      </c>
      <c r="Y38" s="12"/>
      <c r="Z38" s="14">
        <v>24765805040.580002</v>
      </c>
      <c r="AA38" s="12"/>
      <c r="AB38" s="43">
        <f t="shared" si="0"/>
        <v>0.61677661938432449</v>
      </c>
      <c r="AC38" s="12"/>
      <c r="AD38" s="12"/>
    </row>
    <row r="39" spans="1:30" ht="21.75" customHeight="1" x14ac:dyDescent="0.2">
      <c r="A39" s="26" t="s">
        <v>49</v>
      </c>
      <c r="B39" s="26"/>
      <c r="C39" s="26"/>
      <c r="E39" s="27">
        <v>100000000</v>
      </c>
      <c r="F39" s="27"/>
      <c r="G39" s="12"/>
      <c r="H39" s="14">
        <v>337553504349</v>
      </c>
      <c r="I39" s="12"/>
      <c r="J39" s="14">
        <v>417898620000</v>
      </c>
      <c r="K39" s="12"/>
      <c r="L39" s="14">
        <v>0</v>
      </c>
      <c r="M39" s="12"/>
      <c r="N39" s="14">
        <v>0</v>
      </c>
      <c r="O39" s="12"/>
      <c r="P39" s="14">
        <v>-6000000</v>
      </c>
      <c r="Q39" s="12"/>
      <c r="R39" s="14">
        <v>24173598231</v>
      </c>
      <c r="S39" s="12"/>
      <c r="T39" s="14">
        <v>94000000</v>
      </c>
      <c r="U39" s="12"/>
      <c r="V39" s="14">
        <v>3840</v>
      </c>
      <c r="W39" s="12"/>
      <c r="X39" s="14">
        <v>317300294101</v>
      </c>
      <c r="Y39" s="12"/>
      <c r="Z39" s="14">
        <v>358812288000</v>
      </c>
      <c r="AA39" s="12"/>
      <c r="AB39" s="43">
        <f t="shared" si="0"/>
        <v>8.9359917686330839</v>
      </c>
      <c r="AC39" s="12"/>
      <c r="AD39" s="12"/>
    </row>
    <row r="40" spans="1:30" ht="21.75" customHeight="1" x14ac:dyDescent="0.2">
      <c r="A40" s="26" t="s">
        <v>50</v>
      </c>
      <c r="B40" s="26"/>
      <c r="C40" s="26"/>
      <c r="E40" s="27">
        <v>1000000</v>
      </c>
      <c r="F40" s="27"/>
      <c r="G40" s="12"/>
      <c r="H40" s="14">
        <v>8122309426</v>
      </c>
      <c r="I40" s="12"/>
      <c r="J40" s="14">
        <v>11709909000</v>
      </c>
      <c r="K40" s="12"/>
      <c r="L40" s="14">
        <v>0</v>
      </c>
      <c r="M40" s="12"/>
      <c r="N40" s="14">
        <v>0</v>
      </c>
      <c r="O40" s="12"/>
      <c r="P40" s="14">
        <v>0</v>
      </c>
      <c r="Q40" s="12"/>
      <c r="R40" s="14">
        <v>0</v>
      </c>
      <c r="S40" s="12"/>
      <c r="T40" s="14">
        <v>1000000</v>
      </c>
      <c r="U40" s="12"/>
      <c r="V40" s="14">
        <v>11100</v>
      </c>
      <c r="W40" s="12"/>
      <c r="X40" s="14">
        <v>8122309426</v>
      </c>
      <c r="Y40" s="12"/>
      <c r="Z40" s="14">
        <v>11033955000</v>
      </c>
      <c r="AA40" s="12"/>
      <c r="AB40" s="43">
        <f t="shared" si="0"/>
        <v>0.27479362985324479</v>
      </c>
      <c r="AC40" s="12"/>
      <c r="AD40" s="12"/>
    </row>
    <row r="41" spans="1:30" ht="21.75" customHeight="1" x14ac:dyDescent="0.2">
      <c r="A41" s="26" t="s">
        <v>51</v>
      </c>
      <c r="B41" s="26"/>
      <c r="C41" s="26"/>
      <c r="E41" s="27">
        <v>1</v>
      </c>
      <c r="F41" s="27"/>
      <c r="G41" s="12"/>
      <c r="H41" s="14">
        <v>2258</v>
      </c>
      <c r="I41" s="12"/>
      <c r="J41" s="14">
        <v>1281.3304499999999</v>
      </c>
      <c r="K41" s="12"/>
      <c r="L41" s="14">
        <v>0</v>
      </c>
      <c r="M41" s="12"/>
      <c r="N41" s="14">
        <v>0</v>
      </c>
      <c r="O41" s="12"/>
      <c r="P41" s="14">
        <v>0</v>
      </c>
      <c r="Q41" s="12"/>
      <c r="R41" s="14">
        <v>0</v>
      </c>
      <c r="S41" s="12"/>
      <c r="T41" s="14">
        <v>1</v>
      </c>
      <c r="U41" s="12"/>
      <c r="V41" s="14">
        <v>1228</v>
      </c>
      <c r="W41" s="12"/>
      <c r="X41" s="14">
        <v>2258</v>
      </c>
      <c r="Y41" s="12"/>
      <c r="Z41" s="14">
        <v>1220.6934000000001</v>
      </c>
      <c r="AA41" s="12"/>
      <c r="AB41" s="43">
        <f t="shared" si="0"/>
        <v>3.0400592563944555E-8</v>
      </c>
      <c r="AC41" s="12"/>
      <c r="AD41" s="12"/>
    </row>
    <row r="42" spans="1:30" ht="21.75" customHeight="1" x14ac:dyDescent="0.2">
      <c r="A42" s="26" t="s">
        <v>52</v>
      </c>
      <c r="B42" s="26"/>
      <c r="C42" s="26"/>
      <c r="E42" s="27">
        <v>34000000</v>
      </c>
      <c r="F42" s="27"/>
      <c r="G42" s="12"/>
      <c r="H42" s="14">
        <v>130688825137</v>
      </c>
      <c r="I42" s="12"/>
      <c r="J42" s="14">
        <f>108220235400-11</f>
        <v>108220235389</v>
      </c>
      <c r="K42" s="12"/>
      <c r="L42" s="14">
        <v>0</v>
      </c>
      <c r="M42" s="12"/>
      <c r="N42" s="14">
        <v>0</v>
      </c>
      <c r="O42" s="12"/>
      <c r="P42" s="14">
        <v>0</v>
      </c>
      <c r="Q42" s="12"/>
      <c r="R42" s="14">
        <v>0</v>
      </c>
      <c r="S42" s="12"/>
      <c r="T42" s="14">
        <v>34000000</v>
      </c>
      <c r="U42" s="12"/>
      <c r="V42" s="14">
        <v>2596</v>
      </c>
      <c r="W42" s="12"/>
      <c r="X42" s="14">
        <v>130688825137</v>
      </c>
      <c r="Y42" s="12"/>
      <c r="Z42" s="14">
        <v>87738829200</v>
      </c>
      <c r="AA42" s="12"/>
      <c r="AB42" s="43">
        <f t="shared" si="0"/>
        <v>2.1850797248078195</v>
      </c>
      <c r="AC42" s="12"/>
      <c r="AD42" s="12"/>
    </row>
    <row r="43" spans="1:30" ht="21.75" customHeight="1" x14ac:dyDescent="0.2">
      <c r="A43" s="26" t="s">
        <v>53</v>
      </c>
      <c r="B43" s="26"/>
      <c r="C43" s="26"/>
      <c r="E43" s="27">
        <v>1000000</v>
      </c>
      <c r="F43" s="27"/>
      <c r="G43" s="12"/>
      <c r="H43" s="14">
        <v>11388956433</v>
      </c>
      <c r="I43" s="12"/>
      <c r="J43" s="14">
        <v>11491218000</v>
      </c>
      <c r="K43" s="12"/>
      <c r="L43" s="14">
        <v>0</v>
      </c>
      <c r="M43" s="12"/>
      <c r="N43" s="14">
        <v>0</v>
      </c>
      <c r="O43" s="12"/>
      <c r="P43" s="14">
        <v>0</v>
      </c>
      <c r="Q43" s="12"/>
      <c r="R43" s="14">
        <v>0</v>
      </c>
      <c r="S43" s="12"/>
      <c r="T43" s="14">
        <v>1000000</v>
      </c>
      <c r="U43" s="12"/>
      <c r="V43" s="14">
        <v>10620</v>
      </c>
      <c r="W43" s="12"/>
      <c r="X43" s="14">
        <v>11388956433</v>
      </c>
      <c r="Y43" s="12"/>
      <c r="Z43" s="14">
        <v>10556811000</v>
      </c>
      <c r="AA43" s="12"/>
      <c r="AB43" s="43">
        <f t="shared" si="0"/>
        <v>0.2629106620758071</v>
      </c>
      <c r="AC43" s="12"/>
      <c r="AD43" s="12"/>
    </row>
    <row r="44" spans="1:30" ht="21.75" customHeight="1" x14ac:dyDescent="0.2">
      <c r="A44" s="26" t="s">
        <v>54</v>
      </c>
      <c r="B44" s="26"/>
      <c r="C44" s="26"/>
      <c r="E44" s="27">
        <v>57500000</v>
      </c>
      <c r="F44" s="27"/>
      <c r="G44" s="12"/>
      <c r="H44" s="14">
        <v>141706538056</v>
      </c>
      <c r="I44" s="12"/>
      <c r="J44" s="14">
        <v>91852705125</v>
      </c>
      <c r="K44" s="12"/>
      <c r="L44" s="14">
        <v>0</v>
      </c>
      <c r="M44" s="12"/>
      <c r="N44" s="14">
        <v>0</v>
      </c>
      <c r="O44" s="12"/>
      <c r="P44" s="14">
        <v>0</v>
      </c>
      <c r="Q44" s="12"/>
      <c r="R44" s="14">
        <v>0</v>
      </c>
      <c r="S44" s="12"/>
      <c r="T44" s="14">
        <v>57500000</v>
      </c>
      <c r="U44" s="12"/>
      <c r="V44" s="14">
        <v>1365</v>
      </c>
      <c r="W44" s="12"/>
      <c r="X44" s="14">
        <v>141706538056</v>
      </c>
      <c r="Y44" s="12"/>
      <c r="Z44" s="14">
        <v>78020499375</v>
      </c>
      <c r="AA44" s="12"/>
      <c r="AB44" s="43">
        <f t="shared" si="0"/>
        <v>1.943050902982572</v>
      </c>
      <c r="AC44" s="12"/>
      <c r="AD44" s="12"/>
    </row>
    <row r="45" spans="1:30" ht="21.75" customHeight="1" x14ac:dyDescent="0.2">
      <c r="A45" s="26" t="s">
        <v>55</v>
      </c>
      <c r="B45" s="26"/>
      <c r="C45" s="26"/>
      <c r="E45" s="27">
        <v>25112</v>
      </c>
      <c r="F45" s="27"/>
      <c r="G45" s="12"/>
      <c r="H45" s="14">
        <v>119595892324</v>
      </c>
      <c r="I45" s="12"/>
      <c r="J45" s="14">
        <v>124507104064</v>
      </c>
      <c r="K45" s="12"/>
      <c r="L45" s="14">
        <v>0</v>
      </c>
      <c r="M45" s="12"/>
      <c r="N45" s="14">
        <v>0</v>
      </c>
      <c r="O45" s="12"/>
      <c r="P45" s="14">
        <v>0</v>
      </c>
      <c r="Q45" s="12"/>
      <c r="R45" s="14">
        <v>0</v>
      </c>
      <c r="S45" s="12"/>
      <c r="T45" s="14">
        <v>25112</v>
      </c>
      <c r="U45" s="12"/>
      <c r="V45" s="14">
        <v>5816940</v>
      </c>
      <c r="W45" s="12"/>
      <c r="X45" s="14">
        <v>119595892324</v>
      </c>
      <c r="Y45" s="12"/>
      <c r="Z45" s="14">
        <v>145724417286.52802</v>
      </c>
      <c r="AA45" s="12"/>
      <c r="AB45" s="43">
        <f t="shared" si="0"/>
        <v>3.6291739076708178</v>
      </c>
      <c r="AC45" s="12"/>
      <c r="AD45" s="12"/>
    </row>
    <row r="46" spans="1:30" ht="21.75" customHeight="1" x14ac:dyDescent="0.2">
      <c r="A46" s="26" t="s">
        <v>56</v>
      </c>
      <c r="B46" s="26"/>
      <c r="C46" s="26"/>
      <c r="E46" s="27">
        <v>19448659</v>
      </c>
      <c r="F46" s="27"/>
      <c r="G46" s="12"/>
      <c r="H46" s="14">
        <v>215827679655</v>
      </c>
      <c r="I46" s="12"/>
      <c r="J46" s="14">
        <v>151376916120.17801</v>
      </c>
      <c r="K46" s="12"/>
      <c r="L46" s="14">
        <v>0</v>
      </c>
      <c r="M46" s="12"/>
      <c r="N46" s="14">
        <v>0</v>
      </c>
      <c r="O46" s="12"/>
      <c r="P46" s="14">
        <v>0</v>
      </c>
      <c r="Q46" s="12"/>
      <c r="R46" s="14">
        <v>0</v>
      </c>
      <c r="S46" s="12"/>
      <c r="T46" s="14">
        <v>19448659</v>
      </c>
      <c r="U46" s="12"/>
      <c r="V46" s="14">
        <v>7040</v>
      </c>
      <c r="W46" s="12"/>
      <c r="X46" s="14">
        <v>215827679655</v>
      </c>
      <c r="Y46" s="12"/>
      <c r="Z46" s="14">
        <v>136103893931.808</v>
      </c>
      <c r="AA46" s="12"/>
      <c r="AB46" s="43">
        <f t="shared" si="0"/>
        <v>3.3895808937667895</v>
      </c>
      <c r="AC46" s="12"/>
      <c r="AD46" s="12"/>
    </row>
    <row r="47" spans="1:30" ht="21.75" customHeight="1" x14ac:dyDescent="0.2">
      <c r="A47" s="26" t="s">
        <v>57</v>
      </c>
      <c r="B47" s="26"/>
      <c r="C47" s="26"/>
      <c r="E47" s="27">
        <v>4698809</v>
      </c>
      <c r="F47" s="27"/>
      <c r="G47" s="12"/>
      <c r="H47" s="14">
        <v>45436385953</v>
      </c>
      <c r="I47" s="12"/>
      <c r="J47" s="14">
        <v>118406075041.507</v>
      </c>
      <c r="K47" s="12"/>
      <c r="L47" s="14">
        <v>0</v>
      </c>
      <c r="M47" s="12"/>
      <c r="N47" s="14">
        <v>0</v>
      </c>
      <c r="O47" s="12"/>
      <c r="P47" s="14">
        <v>-798809</v>
      </c>
      <c r="Q47" s="12"/>
      <c r="R47" s="14">
        <v>16836768035</v>
      </c>
      <c r="S47" s="12"/>
      <c r="T47" s="14">
        <v>3900000</v>
      </c>
      <c r="U47" s="12"/>
      <c r="V47" s="14">
        <v>20050</v>
      </c>
      <c r="W47" s="12"/>
      <c r="X47" s="14">
        <v>37712089428</v>
      </c>
      <c r="Y47" s="12"/>
      <c r="Z47" s="14">
        <v>77729739750</v>
      </c>
      <c r="AA47" s="12"/>
      <c r="AB47" s="43">
        <f t="shared" si="0"/>
        <v>1.9358097194931958</v>
      </c>
      <c r="AC47" s="12"/>
      <c r="AD47" s="12"/>
    </row>
    <row r="48" spans="1:30" ht="21.75" customHeight="1" x14ac:dyDescent="0.2">
      <c r="A48" s="26" t="s">
        <v>58</v>
      </c>
      <c r="B48" s="26"/>
      <c r="C48" s="26"/>
      <c r="E48" s="27">
        <v>6999999</v>
      </c>
      <c r="F48" s="27"/>
      <c r="G48" s="12"/>
      <c r="H48" s="14">
        <v>52337471840</v>
      </c>
      <c r="I48" s="12"/>
      <c r="J48" s="14">
        <v>36406081999.130402</v>
      </c>
      <c r="K48" s="12"/>
      <c r="L48" s="14">
        <v>0</v>
      </c>
      <c r="M48" s="12"/>
      <c r="N48" s="14">
        <v>0</v>
      </c>
      <c r="O48" s="12"/>
      <c r="P48" s="14">
        <v>-6999999</v>
      </c>
      <c r="Q48" s="12"/>
      <c r="R48" s="14">
        <v>38148122093</v>
      </c>
      <c r="S48" s="12"/>
      <c r="T48" s="14">
        <v>0</v>
      </c>
      <c r="U48" s="12"/>
      <c r="V48" s="14">
        <v>0</v>
      </c>
      <c r="W48" s="12"/>
      <c r="X48" s="14">
        <v>0</v>
      </c>
      <c r="Y48" s="12"/>
      <c r="Z48" s="14">
        <v>0</v>
      </c>
      <c r="AA48" s="12"/>
      <c r="AB48" s="43">
        <f t="shared" si="0"/>
        <v>0</v>
      </c>
      <c r="AC48" s="12"/>
      <c r="AD48" s="12"/>
    </row>
    <row r="49" spans="1:30" ht="21.75" customHeight="1" x14ac:dyDescent="0.2">
      <c r="A49" s="26" t="s">
        <v>59</v>
      </c>
      <c r="B49" s="26"/>
      <c r="C49" s="26"/>
      <c r="E49" s="27">
        <v>40598707</v>
      </c>
      <c r="F49" s="27"/>
      <c r="G49" s="12"/>
      <c r="H49" s="14">
        <v>236597048668</v>
      </c>
      <c r="I49" s="12"/>
      <c r="J49" s="14">
        <v>250214297098.76999</v>
      </c>
      <c r="K49" s="12"/>
      <c r="L49" s="14">
        <v>0</v>
      </c>
      <c r="M49" s="12"/>
      <c r="N49" s="14">
        <v>0</v>
      </c>
      <c r="O49" s="12"/>
      <c r="P49" s="14">
        <v>0</v>
      </c>
      <c r="Q49" s="12"/>
      <c r="R49" s="14">
        <v>0</v>
      </c>
      <c r="S49" s="12"/>
      <c r="T49" s="14">
        <v>40598707</v>
      </c>
      <c r="U49" s="12"/>
      <c r="V49" s="14">
        <v>5750</v>
      </c>
      <c r="W49" s="12"/>
      <c r="X49" s="14">
        <v>236597048667</v>
      </c>
      <c r="Y49" s="12"/>
      <c r="Z49" s="14">
        <v>232053581986.763</v>
      </c>
      <c r="AA49" s="12"/>
      <c r="AB49" s="43">
        <f t="shared" si="0"/>
        <v>5.779146834891943</v>
      </c>
      <c r="AC49" s="12"/>
      <c r="AD49" s="12"/>
    </row>
    <row r="50" spans="1:30" ht="21.75" customHeight="1" x14ac:dyDescent="0.2">
      <c r="A50" s="26" t="s">
        <v>60</v>
      </c>
      <c r="B50" s="26"/>
      <c r="C50" s="26"/>
      <c r="E50" s="27">
        <v>6000001</v>
      </c>
      <c r="F50" s="27"/>
      <c r="G50" s="12"/>
      <c r="H50" s="14">
        <v>86377273195</v>
      </c>
      <c r="I50" s="12"/>
      <c r="J50" s="14">
        <v>76521981753.661499</v>
      </c>
      <c r="K50" s="12"/>
      <c r="L50" s="14">
        <v>0</v>
      </c>
      <c r="M50" s="12"/>
      <c r="N50" s="14">
        <v>0</v>
      </c>
      <c r="O50" s="12"/>
      <c r="P50" s="14">
        <v>0</v>
      </c>
      <c r="Q50" s="12"/>
      <c r="R50" s="14">
        <v>0</v>
      </c>
      <c r="S50" s="12"/>
      <c r="T50" s="14">
        <v>6000001</v>
      </c>
      <c r="U50" s="12"/>
      <c r="V50" s="14">
        <v>11670</v>
      </c>
      <c r="W50" s="12"/>
      <c r="X50" s="14">
        <v>86377273195</v>
      </c>
      <c r="Y50" s="12"/>
      <c r="Z50" s="14">
        <f>69603392600.5635-11</f>
        <v>69603392589.563507</v>
      </c>
      <c r="AA50" s="12"/>
      <c r="AB50" s="43">
        <f t="shared" si="0"/>
        <v>1.7334282131644179</v>
      </c>
      <c r="AC50" s="12"/>
      <c r="AD50" s="12"/>
    </row>
    <row r="51" spans="1:30" ht="21.75" customHeight="1" x14ac:dyDescent="0.2">
      <c r="A51" s="26" t="s">
        <v>61</v>
      </c>
      <c r="B51" s="26"/>
      <c r="C51" s="26"/>
      <c r="E51" s="27">
        <v>8000000</v>
      </c>
      <c r="F51" s="27"/>
      <c r="G51" s="12"/>
      <c r="H51" s="14">
        <v>27478488336</v>
      </c>
      <c r="I51" s="12"/>
      <c r="J51" s="14">
        <v>38966760000</v>
      </c>
      <c r="K51" s="12"/>
      <c r="L51" s="14">
        <v>0</v>
      </c>
      <c r="M51" s="12"/>
      <c r="N51" s="14">
        <v>0</v>
      </c>
      <c r="O51" s="12"/>
      <c r="P51" s="14">
        <v>0</v>
      </c>
      <c r="Q51" s="12"/>
      <c r="R51" s="14">
        <v>0</v>
      </c>
      <c r="S51" s="12"/>
      <c r="T51" s="14">
        <v>8000000</v>
      </c>
      <c r="U51" s="12"/>
      <c r="V51" s="14">
        <v>4528</v>
      </c>
      <c r="W51" s="12"/>
      <c r="X51" s="14">
        <v>27478488336</v>
      </c>
      <c r="Y51" s="12"/>
      <c r="Z51" s="14">
        <v>36008467200</v>
      </c>
      <c r="AA51" s="12"/>
      <c r="AB51" s="43">
        <f t="shared" si="0"/>
        <v>0.89676796827062499</v>
      </c>
      <c r="AC51" s="12"/>
      <c r="AD51" s="12"/>
    </row>
    <row r="52" spans="1:30" ht="21.75" customHeight="1" x14ac:dyDescent="0.2">
      <c r="A52" s="26" t="s">
        <v>62</v>
      </c>
      <c r="B52" s="26"/>
      <c r="C52" s="26"/>
      <c r="E52" s="27">
        <v>5000000</v>
      </c>
      <c r="F52" s="27"/>
      <c r="G52" s="12"/>
      <c r="H52" s="14">
        <v>25023199990</v>
      </c>
      <c r="I52" s="12"/>
      <c r="J52" s="14">
        <v>39513487500</v>
      </c>
      <c r="K52" s="12"/>
      <c r="L52" s="14">
        <v>0</v>
      </c>
      <c r="M52" s="12"/>
      <c r="N52" s="14">
        <v>0</v>
      </c>
      <c r="O52" s="12"/>
      <c r="P52" s="14">
        <v>0</v>
      </c>
      <c r="Q52" s="12"/>
      <c r="R52" s="14">
        <v>0</v>
      </c>
      <c r="S52" s="12"/>
      <c r="T52" s="14">
        <v>5000000</v>
      </c>
      <c r="U52" s="12"/>
      <c r="V52" s="14">
        <v>7440</v>
      </c>
      <c r="W52" s="12"/>
      <c r="X52" s="14">
        <v>25023199990</v>
      </c>
      <c r="Y52" s="12"/>
      <c r="Z52" s="14">
        <v>36978660000</v>
      </c>
      <c r="AA52" s="12"/>
      <c r="AB52" s="43">
        <f t="shared" si="0"/>
        <v>0.9209300027514149</v>
      </c>
      <c r="AC52" s="12"/>
      <c r="AD52" s="12"/>
    </row>
    <row r="53" spans="1:30" ht="21.75" customHeight="1" x14ac:dyDescent="0.2">
      <c r="A53" s="28" t="s">
        <v>63</v>
      </c>
      <c r="B53" s="28"/>
      <c r="C53" s="28"/>
      <c r="D53" s="8"/>
      <c r="E53" s="27">
        <v>10200</v>
      </c>
      <c r="F53" s="27"/>
      <c r="G53" s="12"/>
      <c r="H53" s="15">
        <f>698446833-1</f>
        <v>698446832</v>
      </c>
      <c r="I53" s="12"/>
      <c r="J53" s="15">
        <v>465323353.82999998</v>
      </c>
      <c r="K53" s="12"/>
      <c r="L53" s="14">
        <v>0</v>
      </c>
      <c r="M53" s="12"/>
      <c r="N53" s="15">
        <v>0</v>
      </c>
      <c r="O53" s="12"/>
      <c r="P53" s="14">
        <v>0</v>
      </c>
      <c r="Q53" s="12"/>
      <c r="R53" s="15">
        <v>0</v>
      </c>
      <c r="S53" s="12"/>
      <c r="T53" s="15">
        <v>10200</v>
      </c>
      <c r="U53" s="12"/>
      <c r="V53" s="14">
        <v>45893</v>
      </c>
      <c r="W53" s="12"/>
      <c r="X53" s="15">
        <v>698446833</v>
      </c>
      <c r="Y53" s="12"/>
      <c r="Z53" s="15">
        <v>465323353.82999998</v>
      </c>
      <c r="AA53" s="12"/>
      <c r="AB53" s="43">
        <f t="shared" si="0"/>
        <v>1.1588582104461316E-2</v>
      </c>
      <c r="AC53" s="12"/>
      <c r="AD53" s="12"/>
    </row>
    <row r="54" spans="1:30" ht="21.75" customHeight="1" thickBot="1" x14ac:dyDescent="0.25">
      <c r="A54" s="29" t="s">
        <v>64</v>
      </c>
      <c r="B54" s="29"/>
      <c r="C54" s="29"/>
      <c r="D54" s="29"/>
      <c r="E54" s="12"/>
      <c r="F54" s="14"/>
      <c r="G54" s="12"/>
      <c r="H54" s="16">
        <f>SUM(H9:H53)</f>
        <v>3971501036467</v>
      </c>
      <c r="I54" s="12"/>
      <c r="J54" s="16">
        <f>SUM(J9:J53)</f>
        <v>4210826517616.8223</v>
      </c>
      <c r="K54" s="12"/>
      <c r="L54" s="14"/>
      <c r="M54" s="12"/>
      <c r="N54" s="16">
        <v>0</v>
      </c>
      <c r="O54" s="12"/>
      <c r="P54" s="14"/>
      <c r="Q54" s="12"/>
      <c r="R54" s="16">
        <v>343825187205</v>
      </c>
      <c r="S54" s="12"/>
      <c r="T54" s="16">
        <v>649287685</v>
      </c>
      <c r="U54" s="12"/>
      <c r="V54" s="14"/>
      <c r="W54" s="12"/>
      <c r="X54" s="16">
        <f>SUM(X9:X53)</f>
        <v>3693981871303</v>
      </c>
      <c r="Y54" s="12"/>
      <c r="Z54" s="16">
        <f>SUM(Z9:Z53)</f>
        <v>3648649152492.2832</v>
      </c>
      <c r="AA54" s="12"/>
      <c r="AB54" s="17">
        <f>SUM(AB9:AB53)</f>
        <v>90.867285998023362</v>
      </c>
      <c r="AC54" s="12"/>
      <c r="AD54" s="12"/>
    </row>
    <row r="55" spans="1:30" ht="13.5" thickTop="1" x14ac:dyDescent="0.2"/>
    <row r="56" spans="1:30" x14ac:dyDescent="0.2">
      <c r="H56" s="18"/>
      <c r="X56" s="18"/>
    </row>
    <row r="57" spans="1:30" x14ac:dyDescent="0.2">
      <c r="H57" s="18"/>
      <c r="X57" s="18"/>
    </row>
  </sheetData>
  <mergeCells count="10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52:C52"/>
    <mergeCell ref="E52:F52"/>
    <mergeCell ref="A53:C53"/>
    <mergeCell ref="E53:F53"/>
    <mergeCell ref="A54:D54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57"/>
  <sheetViews>
    <sheetView rightToLeft="1" topLeftCell="A28" workbookViewId="0">
      <selection activeCell="I51" sqref="I51:I64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5703125" bestFit="1" customWidth="1"/>
    <col min="6" max="6" width="1.28515625" customWidth="1"/>
    <col min="7" max="7" width="17.4257812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7.5703125" bestFit="1" customWidth="1"/>
    <col min="14" max="14" width="1.28515625" customWidth="1"/>
    <col min="15" max="15" width="17.5703125" bestFit="1" customWidth="1"/>
    <col min="16" max="16" width="1.28515625" customWidth="1"/>
    <col min="17" max="17" width="18.85546875" customWidth="1"/>
    <col min="18" max="18" width="1.28515625" customWidth="1"/>
    <col min="19" max="19" width="0.28515625" customWidth="1"/>
  </cols>
  <sheetData>
    <row r="1" spans="1:23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3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3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3" ht="14.45" customHeight="1" x14ac:dyDescent="0.2"/>
    <row r="5" spans="1:23" ht="14.45" customHeight="1" x14ac:dyDescent="0.2">
      <c r="A5" s="35" t="s">
        <v>169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23" ht="14.45" customHeight="1" x14ac:dyDescent="0.2">
      <c r="A6" s="31" t="s">
        <v>83</v>
      </c>
      <c r="C6" s="31" t="s">
        <v>99</v>
      </c>
      <c r="D6" s="31"/>
      <c r="E6" s="31"/>
      <c r="F6" s="31"/>
      <c r="G6" s="31"/>
      <c r="H6" s="31"/>
      <c r="I6" s="31"/>
      <c r="K6" s="31" t="s">
        <v>100</v>
      </c>
      <c r="L6" s="31"/>
      <c r="M6" s="31"/>
      <c r="N6" s="31"/>
      <c r="O6" s="31"/>
      <c r="P6" s="31"/>
      <c r="Q6" s="31"/>
      <c r="R6" s="31"/>
    </row>
    <row r="7" spans="1:23" ht="42.75" customHeight="1" x14ac:dyDescent="0.2">
      <c r="A7" s="31"/>
      <c r="C7" s="10" t="s">
        <v>13</v>
      </c>
      <c r="D7" s="3"/>
      <c r="E7" s="10" t="s">
        <v>15</v>
      </c>
      <c r="F7" s="3"/>
      <c r="G7" s="10" t="s">
        <v>167</v>
      </c>
      <c r="H7" s="3"/>
      <c r="I7" s="10" t="s">
        <v>170</v>
      </c>
      <c r="K7" s="10" t="s">
        <v>13</v>
      </c>
      <c r="L7" s="3"/>
      <c r="M7" s="10" t="s">
        <v>15</v>
      </c>
      <c r="N7" s="3"/>
      <c r="O7" s="10" t="s">
        <v>167</v>
      </c>
      <c r="P7" s="3"/>
      <c r="Q7" s="37" t="s">
        <v>170</v>
      </c>
      <c r="R7" s="37"/>
    </row>
    <row r="8" spans="1:23" ht="21.75" customHeight="1" x14ac:dyDescent="0.2">
      <c r="A8" s="5" t="s">
        <v>39</v>
      </c>
      <c r="C8" s="11">
        <v>4499999</v>
      </c>
      <c r="D8" s="12"/>
      <c r="E8" s="11">
        <v>40080087093</v>
      </c>
      <c r="F8" s="12"/>
      <c r="G8" s="11">
        <v>41019464134</v>
      </c>
      <c r="H8" s="12"/>
      <c r="I8" s="11">
        <v>-939377040</v>
      </c>
      <c r="J8" s="12"/>
      <c r="K8" s="11">
        <v>4499999</v>
      </c>
      <c r="L8" s="12"/>
      <c r="M8" s="11">
        <v>40080087093</v>
      </c>
      <c r="N8" s="12"/>
      <c r="O8" s="11">
        <v>44687507819</v>
      </c>
      <c r="P8" s="12"/>
      <c r="Q8" s="33">
        <v>-4607420725</v>
      </c>
      <c r="R8" s="33"/>
      <c r="S8" s="12"/>
      <c r="T8" s="12"/>
      <c r="U8" s="12"/>
      <c r="V8" s="12"/>
      <c r="W8" s="12"/>
    </row>
    <row r="9" spans="1:23" ht="21.75" customHeight="1" x14ac:dyDescent="0.2">
      <c r="A9" s="6" t="s">
        <v>44</v>
      </c>
      <c r="C9" s="14">
        <v>13217987</v>
      </c>
      <c r="D9" s="12"/>
      <c r="E9" s="14">
        <v>215485175628</v>
      </c>
      <c r="F9" s="12"/>
      <c r="G9" s="14">
        <v>226088309065</v>
      </c>
      <c r="H9" s="12"/>
      <c r="I9" s="14">
        <v>-10603133436</v>
      </c>
      <c r="J9" s="12"/>
      <c r="K9" s="14">
        <v>13217987</v>
      </c>
      <c r="L9" s="12"/>
      <c r="M9" s="14">
        <v>215485175628</v>
      </c>
      <c r="N9" s="12"/>
      <c r="O9" s="14">
        <v>236376726704</v>
      </c>
      <c r="P9" s="12"/>
      <c r="Q9" s="27">
        <v>-20891551075</v>
      </c>
      <c r="R9" s="27"/>
      <c r="S9" s="12"/>
      <c r="T9" s="12"/>
      <c r="U9" s="12"/>
      <c r="V9" s="12"/>
      <c r="W9" s="12"/>
    </row>
    <row r="10" spans="1:23" ht="21.75" customHeight="1" x14ac:dyDescent="0.2">
      <c r="A10" s="6" t="s">
        <v>21</v>
      </c>
      <c r="C10" s="14">
        <v>1562500</v>
      </c>
      <c r="D10" s="12"/>
      <c r="E10" s="14">
        <v>3347152734</v>
      </c>
      <c r="F10" s="12"/>
      <c r="G10" s="14">
        <v>4015030078</v>
      </c>
      <c r="H10" s="12"/>
      <c r="I10" s="14">
        <v>-667877343</v>
      </c>
      <c r="J10" s="12"/>
      <c r="K10" s="14">
        <v>1562500</v>
      </c>
      <c r="L10" s="12"/>
      <c r="M10" s="14">
        <v>3347152734</v>
      </c>
      <c r="N10" s="12"/>
      <c r="O10" s="14">
        <v>3543839891</v>
      </c>
      <c r="P10" s="12"/>
      <c r="Q10" s="27">
        <v>-196687156</v>
      </c>
      <c r="R10" s="27"/>
      <c r="S10" s="12"/>
      <c r="T10" s="12"/>
      <c r="U10" s="12"/>
      <c r="V10" s="12"/>
      <c r="W10" s="12"/>
    </row>
    <row r="11" spans="1:23" ht="21.75" customHeight="1" x14ac:dyDescent="0.2">
      <c r="A11" s="6" t="s">
        <v>23</v>
      </c>
      <c r="C11" s="14">
        <v>23458882</v>
      </c>
      <c r="D11" s="12"/>
      <c r="E11" s="14">
        <v>106755762963</v>
      </c>
      <c r="F11" s="12"/>
      <c r="G11" s="14">
        <v>122426333673</v>
      </c>
      <c r="H11" s="12"/>
      <c r="I11" s="14">
        <v>-15670570709</v>
      </c>
      <c r="J11" s="12"/>
      <c r="K11" s="14">
        <v>23458882</v>
      </c>
      <c r="L11" s="12"/>
      <c r="M11" s="14">
        <v>106755762963</v>
      </c>
      <c r="N11" s="12"/>
      <c r="O11" s="14">
        <v>126502803096</v>
      </c>
      <c r="P11" s="12"/>
      <c r="Q11" s="27">
        <v>-19747040132</v>
      </c>
      <c r="R11" s="27"/>
      <c r="S11" s="12"/>
      <c r="T11" s="12"/>
      <c r="U11" s="12"/>
      <c r="V11" s="12"/>
      <c r="W11" s="12"/>
    </row>
    <row r="12" spans="1:23" ht="21.75" customHeight="1" x14ac:dyDescent="0.2">
      <c r="A12" s="6" t="s">
        <v>56</v>
      </c>
      <c r="C12" s="14">
        <v>19448659</v>
      </c>
      <c r="D12" s="12"/>
      <c r="E12" s="14">
        <v>136103893931</v>
      </c>
      <c r="F12" s="12"/>
      <c r="G12" s="14">
        <v>151376916120</v>
      </c>
      <c r="H12" s="12"/>
      <c r="I12" s="14">
        <v>-15273022188</v>
      </c>
      <c r="J12" s="12"/>
      <c r="K12" s="14">
        <v>19448659</v>
      </c>
      <c r="L12" s="12"/>
      <c r="M12" s="14">
        <v>136103893931</v>
      </c>
      <c r="N12" s="12"/>
      <c r="O12" s="14">
        <v>163556667987</v>
      </c>
      <c r="P12" s="12"/>
      <c r="Q12" s="27">
        <v>-27452774055</v>
      </c>
      <c r="R12" s="27"/>
      <c r="S12" s="12"/>
      <c r="T12" s="12"/>
      <c r="U12" s="12"/>
      <c r="V12" s="12"/>
      <c r="W12" s="12"/>
    </row>
    <row r="13" spans="1:23" ht="21.75" customHeight="1" x14ac:dyDescent="0.2">
      <c r="A13" s="6" t="s">
        <v>50</v>
      </c>
      <c r="C13" s="14">
        <v>1000000</v>
      </c>
      <c r="D13" s="12"/>
      <c r="E13" s="14">
        <v>11033955000</v>
      </c>
      <c r="F13" s="12"/>
      <c r="G13" s="14">
        <v>11709909000</v>
      </c>
      <c r="H13" s="12"/>
      <c r="I13" s="14">
        <v>-675954000</v>
      </c>
      <c r="J13" s="12"/>
      <c r="K13" s="14">
        <v>1000000</v>
      </c>
      <c r="L13" s="12"/>
      <c r="M13" s="14">
        <v>11033955000</v>
      </c>
      <c r="N13" s="12"/>
      <c r="O13" s="14">
        <v>11421634727</v>
      </c>
      <c r="P13" s="12"/>
      <c r="Q13" s="27">
        <v>-387679727</v>
      </c>
      <c r="R13" s="27"/>
      <c r="S13" s="12"/>
      <c r="T13" s="12"/>
      <c r="U13" s="12"/>
      <c r="V13" s="12"/>
      <c r="W13" s="12"/>
    </row>
    <row r="14" spans="1:23" ht="21.75" customHeight="1" x14ac:dyDescent="0.2">
      <c r="A14" s="6" t="s">
        <v>53</v>
      </c>
      <c r="C14" s="14">
        <v>1000000</v>
      </c>
      <c r="D14" s="12"/>
      <c r="E14" s="14">
        <v>10556811000</v>
      </c>
      <c r="F14" s="12"/>
      <c r="G14" s="14">
        <v>11491218000</v>
      </c>
      <c r="H14" s="12"/>
      <c r="I14" s="14">
        <v>-934407000</v>
      </c>
      <c r="J14" s="12"/>
      <c r="K14" s="14">
        <v>1000000</v>
      </c>
      <c r="L14" s="12"/>
      <c r="M14" s="14">
        <v>10556811000</v>
      </c>
      <c r="N14" s="12"/>
      <c r="O14" s="14">
        <v>10566751506</v>
      </c>
      <c r="P14" s="12"/>
      <c r="Q14" s="27">
        <v>-9940506</v>
      </c>
      <c r="R14" s="27"/>
      <c r="S14" s="12"/>
      <c r="T14" s="12"/>
      <c r="U14" s="12"/>
      <c r="V14" s="12"/>
      <c r="W14" s="12"/>
    </row>
    <row r="15" spans="1:23" ht="21.75" customHeight="1" x14ac:dyDescent="0.2">
      <c r="A15" s="6" t="s">
        <v>41</v>
      </c>
      <c r="C15" s="14">
        <v>18628440</v>
      </c>
      <c r="D15" s="12"/>
      <c r="E15" s="14">
        <v>89254835769</v>
      </c>
      <c r="F15" s="12"/>
      <c r="G15" s="14">
        <v>95735996042</v>
      </c>
      <c r="H15" s="12"/>
      <c r="I15" s="14">
        <v>-6481160272</v>
      </c>
      <c r="J15" s="12"/>
      <c r="K15" s="14">
        <v>18628440</v>
      </c>
      <c r="L15" s="12"/>
      <c r="M15" s="14">
        <v>89254835769</v>
      </c>
      <c r="N15" s="12"/>
      <c r="O15" s="14">
        <v>122109298956</v>
      </c>
      <c r="P15" s="12"/>
      <c r="Q15" s="27">
        <v>-32854463186</v>
      </c>
      <c r="R15" s="27"/>
      <c r="S15" s="12"/>
      <c r="T15" s="12"/>
      <c r="U15" s="12"/>
      <c r="V15" s="12"/>
      <c r="W15" s="12"/>
    </row>
    <row r="16" spans="1:23" ht="21.75" customHeight="1" x14ac:dyDescent="0.2">
      <c r="A16" s="6" t="s">
        <v>33</v>
      </c>
      <c r="C16" s="14">
        <v>1519148</v>
      </c>
      <c r="D16" s="12"/>
      <c r="E16" s="14">
        <v>4566569825</v>
      </c>
      <c r="F16" s="12"/>
      <c r="G16" s="14">
        <v>4598282116</v>
      </c>
      <c r="H16" s="12"/>
      <c r="I16" s="14">
        <v>-31712290</v>
      </c>
      <c r="J16" s="12"/>
      <c r="K16" s="14">
        <v>1519148</v>
      </c>
      <c r="L16" s="12"/>
      <c r="M16" s="14">
        <v>4566569825</v>
      </c>
      <c r="N16" s="12"/>
      <c r="O16" s="14">
        <v>4410086644</v>
      </c>
      <c r="P16" s="12"/>
      <c r="Q16" s="27">
        <v>156483181</v>
      </c>
      <c r="R16" s="27"/>
      <c r="S16" s="12"/>
      <c r="T16" s="12"/>
      <c r="U16" s="12"/>
      <c r="V16" s="12"/>
      <c r="W16" s="12"/>
    </row>
    <row r="17" spans="1:23" ht="21.75" customHeight="1" x14ac:dyDescent="0.2">
      <c r="A17" s="6" t="s">
        <v>26</v>
      </c>
      <c r="C17" s="14">
        <v>18000000</v>
      </c>
      <c r="D17" s="12"/>
      <c r="E17" s="14">
        <v>184654728000</v>
      </c>
      <c r="F17" s="12"/>
      <c r="G17" s="14">
        <v>199079440385</v>
      </c>
      <c r="H17" s="12"/>
      <c r="I17" s="14">
        <v>-14424712385</v>
      </c>
      <c r="J17" s="12"/>
      <c r="K17" s="14">
        <v>18000000</v>
      </c>
      <c r="L17" s="12"/>
      <c r="M17" s="14">
        <v>184654728000</v>
      </c>
      <c r="N17" s="12"/>
      <c r="O17" s="14">
        <v>222587675914</v>
      </c>
      <c r="P17" s="12"/>
      <c r="Q17" s="27">
        <v>-37932947914</v>
      </c>
      <c r="R17" s="27"/>
      <c r="S17" s="12"/>
      <c r="T17" s="12"/>
      <c r="U17" s="12"/>
      <c r="V17" s="12"/>
      <c r="W17" s="12"/>
    </row>
    <row r="18" spans="1:23" ht="21.75" customHeight="1" x14ac:dyDescent="0.2">
      <c r="A18" s="6" t="s">
        <v>48</v>
      </c>
      <c r="C18" s="14">
        <v>6076596</v>
      </c>
      <c r="D18" s="12"/>
      <c r="E18" s="14">
        <v>24765805040</v>
      </c>
      <c r="F18" s="12"/>
      <c r="G18" s="14">
        <v>24433580826</v>
      </c>
      <c r="H18" s="12"/>
      <c r="I18" s="14">
        <v>332224214</v>
      </c>
      <c r="J18" s="12"/>
      <c r="K18" s="14">
        <v>6076596</v>
      </c>
      <c r="L18" s="12"/>
      <c r="M18" s="14">
        <v>24765805040</v>
      </c>
      <c r="N18" s="12"/>
      <c r="O18" s="14">
        <v>24486946862</v>
      </c>
      <c r="P18" s="12"/>
      <c r="Q18" s="27">
        <v>278858178</v>
      </c>
      <c r="R18" s="27"/>
      <c r="S18" s="12"/>
      <c r="T18" s="12"/>
      <c r="U18" s="12"/>
      <c r="V18" s="12"/>
      <c r="W18" s="12"/>
    </row>
    <row r="19" spans="1:23" ht="21.75" customHeight="1" x14ac:dyDescent="0.2">
      <c r="A19" s="6" t="s">
        <v>22</v>
      </c>
      <c r="C19" s="14">
        <v>47302517</v>
      </c>
      <c r="D19" s="12"/>
      <c r="E19" s="14">
        <v>72177337881</v>
      </c>
      <c r="F19" s="12"/>
      <c r="G19" s="14">
        <v>77584760589</v>
      </c>
      <c r="H19" s="12"/>
      <c r="I19" s="14">
        <v>-5407422707</v>
      </c>
      <c r="J19" s="12"/>
      <c r="K19" s="14">
        <v>47302517</v>
      </c>
      <c r="L19" s="12"/>
      <c r="M19" s="14">
        <v>72177337881</v>
      </c>
      <c r="N19" s="12"/>
      <c r="O19" s="14">
        <v>81265837998</v>
      </c>
      <c r="P19" s="12"/>
      <c r="Q19" s="27">
        <v>-9088500116</v>
      </c>
      <c r="R19" s="27"/>
      <c r="S19" s="12"/>
      <c r="T19" s="12"/>
      <c r="U19" s="12"/>
      <c r="V19" s="12"/>
      <c r="W19" s="12"/>
    </row>
    <row r="20" spans="1:23" ht="21.75" customHeight="1" x14ac:dyDescent="0.2">
      <c r="A20" s="6" t="s">
        <v>61</v>
      </c>
      <c r="C20" s="14">
        <v>8000000</v>
      </c>
      <c r="D20" s="12"/>
      <c r="E20" s="14">
        <v>36008467200</v>
      </c>
      <c r="F20" s="12"/>
      <c r="G20" s="14">
        <v>38966760000</v>
      </c>
      <c r="H20" s="12"/>
      <c r="I20" s="14">
        <v>-2958292800</v>
      </c>
      <c r="J20" s="12"/>
      <c r="K20" s="14">
        <v>8000000</v>
      </c>
      <c r="L20" s="12"/>
      <c r="M20" s="14">
        <v>36008467200</v>
      </c>
      <c r="N20" s="12"/>
      <c r="O20" s="14">
        <v>37431947022</v>
      </c>
      <c r="P20" s="12"/>
      <c r="Q20" s="27">
        <v>-1423479822</v>
      </c>
      <c r="R20" s="27"/>
      <c r="S20" s="12"/>
      <c r="T20" s="12"/>
      <c r="U20" s="12"/>
      <c r="V20" s="12"/>
      <c r="W20" s="12"/>
    </row>
    <row r="21" spans="1:23" ht="21.75" customHeight="1" x14ac:dyDescent="0.2">
      <c r="A21" s="6" t="s">
        <v>25</v>
      </c>
      <c r="C21" s="14">
        <v>9000000</v>
      </c>
      <c r="D21" s="12"/>
      <c r="E21" s="14">
        <v>29245945050</v>
      </c>
      <c r="F21" s="12"/>
      <c r="G21" s="14">
        <v>35010441022</v>
      </c>
      <c r="H21" s="12"/>
      <c r="I21" s="14">
        <v>-5764495972</v>
      </c>
      <c r="J21" s="12"/>
      <c r="K21" s="14">
        <v>9000000</v>
      </c>
      <c r="L21" s="12"/>
      <c r="M21" s="14">
        <v>29245945050</v>
      </c>
      <c r="N21" s="12"/>
      <c r="O21" s="14">
        <v>48579223322</v>
      </c>
      <c r="P21" s="12"/>
      <c r="Q21" s="27">
        <v>-19333278272</v>
      </c>
      <c r="R21" s="27"/>
      <c r="S21" s="12"/>
      <c r="T21" s="12"/>
      <c r="U21" s="12"/>
      <c r="V21" s="12"/>
      <c r="W21" s="12"/>
    </row>
    <row r="22" spans="1:23" ht="21.75" customHeight="1" x14ac:dyDescent="0.2">
      <c r="A22" s="6" t="s">
        <v>59</v>
      </c>
      <c r="C22" s="14">
        <v>40598707</v>
      </c>
      <c r="D22" s="12"/>
      <c r="E22" s="14">
        <v>232053581986</v>
      </c>
      <c r="F22" s="12"/>
      <c r="G22" s="14">
        <v>250214297098</v>
      </c>
      <c r="H22" s="12"/>
      <c r="I22" s="14">
        <v>-18160715111</v>
      </c>
      <c r="J22" s="12"/>
      <c r="K22" s="14">
        <v>40598707</v>
      </c>
      <c r="L22" s="12"/>
      <c r="M22" s="14">
        <v>232053581986</v>
      </c>
      <c r="N22" s="12"/>
      <c r="O22" s="14">
        <v>279412380912</v>
      </c>
      <c r="P22" s="12"/>
      <c r="Q22" s="27">
        <v>-47358798925</v>
      </c>
      <c r="R22" s="27"/>
      <c r="S22" s="12"/>
      <c r="T22" s="12"/>
      <c r="U22" s="12"/>
      <c r="V22" s="12"/>
      <c r="W22" s="12"/>
    </row>
    <row r="23" spans="1:23" ht="21.75" customHeight="1" x14ac:dyDescent="0.2">
      <c r="A23" s="6" t="s">
        <v>45</v>
      </c>
      <c r="C23" s="14">
        <v>4500000</v>
      </c>
      <c r="D23" s="12"/>
      <c r="E23" s="14">
        <v>29970607500</v>
      </c>
      <c r="F23" s="12"/>
      <c r="G23" s="14">
        <v>31223110500</v>
      </c>
      <c r="H23" s="12"/>
      <c r="I23" s="14">
        <v>-1252503000</v>
      </c>
      <c r="J23" s="12"/>
      <c r="K23" s="14">
        <v>4500000</v>
      </c>
      <c r="L23" s="12"/>
      <c r="M23" s="14">
        <v>29970607500</v>
      </c>
      <c r="N23" s="12"/>
      <c r="O23" s="14">
        <v>28807569073</v>
      </c>
      <c r="P23" s="12"/>
      <c r="Q23" s="27">
        <v>1163038427</v>
      </c>
      <c r="R23" s="27"/>
      <c r="S23" s="12"/>
      <c r="T23" s="12"/>
      <c r="U23" s="12"/>
      <c r="V23" s="12"/>
      <c r="W23" s="12"/>
    </row>
    <row r="24" spans="1:23" ht="21.75" customHeight="1" x14ac:dyDescent="0.2">
      <c r="A24" s="6" t="s">
        <v>28</v>
      </c>
      <c r="C24" s="14">
        <v>1110000</v>
      </c>
      <c r="D24" s="12"/>
      <c r="E24" s="14">
        <v>190534334940</v>
      </c>
      <c r="F24" s="12"/>
      <c r="G24" s="14">
        <v>207714202875</v>
      </c>
      <c r="H24" s="12"/>
      <c r="I24" s="14">
        <v>-17179867935</v>
      </c>
      <c r="J24" s="12"/>
      <c r="K24" s="14">
        <v>1110000</v>
      </c>
      <c r="L24" s="12"/>
      <c r="M24" s="14">
        <v>190534334940</v>
      </c>
      <c r="N24" s="12"/>
      <c r="O24" s="14">
        <v>198677394240</v>
      </c>
      <c r="P24" s="12"/>
      <c r="Q24" s="27">
        <v>-8143059300</v>
      </c>
      <c r="R24" s="27"/>
      <c r="S24" s="12"/>
      <c r="T24" s="12"/>
      <c r="U24" s="12"/>
      <c r="V24" s="12"/>
      <c r="W24" s="12"/>
    </row>
    <row r="25" spans="1:23" ht="21.75" customHeight="1" x14ac:dyDescent="0.2">
      <c r="A25" s="6" t="s">
        <v>52</v>
      </c>
      <c r="C25" s="14">
        <v>34000000</v>
      </c>
      <c r="D25" s="12"/>
      <c r="E25" s="14">
        <v>87738829200</v>
      </c>
      <c r="F25" s="12"/>
      <c r="G25" s="14">
        <v>108220235400</v>
      </c>
      <c r="H25" s="12"/>
      <c r="I25" s="14">
        <v>-20481406200</v>
      </c>
      <c r="J25" s="12"/>
      <c r="K25" s="14">
        <v>34000000</v>
      </c>
      <c r="L25" s="12"/>
      <c r="M25" s="14">
        <v>87738829200</v>
      </c>
      <c r="N25" s="12"/>
      <c r="O25" s="14">
        <v>89901881667</v>
      </c>
      <c r="P25" s="12"/>
      <c r="Q25" s="27">
        <v>-2163052467</v>
      </c>
      <c r="R25" s="27"/>
      <c r="S25" s="12"/>
      <c r="T25" s="12"/>
      <c r="U25" s="12"/>
      <c r="V25" s="12"/>
      <c r="W25" s="12"/>
    </row>
    <row r="26" spans="1:23" ht="21.75" customHeight="1" x14ac:dyDescent="0.2">
      <c r="A26" s="6" t="s">
        <v>24</v>
      </c>
      <c r="C26" s="14">
        <v>10000000</v>
      </c>
      <c r="D26" s="12"/>
      <c r="E26" s="14">
        <v>41571171000</v>
      </c>
      <c r="F26" s="12"/>
      <c r="G26" s="14">
        <v>42386292000</v>
      </c>
      <c r="H26" s="12"/>
      <c r="I26" s="14">
        <v>-815121000</v>
      </c>
      <c r="J26" s="12"/>
      <c r="K26" s="14">
        <v>10000000</v>
      </c>
      <c r="L26" s="12"/>
      <c r="M26" s="14">
        <v>41571171000</v>
      </c>
      <c r="N26" s="12"/>
      <c r="O26" s="14">
        <v>44235225000</v>
      </c>
      <c r="P26" s="12"/>
      <c r="Q26" s="27">
        <v>-2664054000</v>
      </c>
      <c r="R26" s="27"/>
      <c r="S26" s="12"/>
      <c r="T26" s="12"/>
      <c r="U26" s="12"/>
      <c r="V26" s="12"/>
      <c r="W26" s="12"/>
    </row>
    <row r="27" spans="1:23" ht="21.75" customHeight="1" x14ac:dyDescent="0.2">
      <c r="A27" s="6" t="s">
        <v>57</v>
      </c>
      <c r="C27" s="14">
        <v>3900000</v>
      </c>
      <c r="D27" s="12"/>
      <c r="E27" s="14">
        <v>77729739750</v>
      </c>
      <c r="F27" s="12"/>
      <c r="G27" s="14">
        <v>100643040556</v>
      </c>
      <c r="H27" s="12"/>
      <c r="I27" s="14">
        <v>-22913300806</v>
      </c>
      <c r="J27" s="12"/>
      <c r="K27" s="14">
        <v>3900000</v>
      </c>
      <c r="L27" s="12"/>
      <c r="M27" s="14">
        <v>77729739750</v>
      </c>
      <c r="N27" s="12"/>
      <c r="O27" s="14">
        <v>86723904508</v>
      </c>
      <c r="P27" s="12"/>
      <c r="Q27" s="27">
        <v>-8994164758</v>
      </c>
      <c r="R27" s="27"/>
      <c r="S27" s="12"/>
      <c r="T27" s="12"/>
      <c r="U27" s="12"/>
      <c r="V27" s="12"/>
      <c r="W27" s="12"/>
    </row>
    <row r="28" spans="1:23" ht="21.75" customHeight="1" x14ac:dyDescent="0.2">
      <c r="A28" s="6" t="s">
        <v>42</v>
      </c>
      <c r="C28" s="14">
        <v>3408392</v>
      </c>
      <c r="D28" s="12"/>
      <c r="E28" s="14">
        <v>94799375651</v>
      </c>
      <c r="F28" s="12"/>
      <c r="G28" s="14">
        <v>106793292370</v>
      </c>
      <c r="H28" s="12"/>
      <c r="I28" s="14">
        <v>-11993916718</v>
      </c>
      <c r="J28" s="12"/>
      <c r="K28" s="14">
        <v>3408392</v>
      </c>
      <c r="L28" s="12"/>
      <c r="M28" s="14">
        <v>94799375651</v>
      </c>
      <c r="N28" s="12"/>
      <c r="O28" s="14">
        <v>118177349151</v>
      </c>
      <c r="P28" s="12"/>
      <c r="Q28" s="27">
        <v>-23377973499</v>
      </c>
      <c r="R28" s="27"/>
      <c r="S28" s="12"/>
      <c r="T28" s="12"/>
      <c r="U28" s="12"/>
      <c r="V28" s="12"/>
      <c r="W28" s="12"/>
    </row>
    <row r="29" spans="1:23" ht="21.75" customHeight="1" x14ac:dyDescent="0.2">
      <c r="A29" s="6" t="s">
        <v>19</v>
      </c>
      <c r="C29" s="14">
        <v>80000000</v>
      </c>
      <c r="D29" s="12"/>
      <c r="E29" s="14">
        <v>295352136000</v>
      </c>
      <c r="F29" s="12"/>
      <c r="G29" s="14">
        <v>276823044000</v>
      </c>
      <c r="H29" s="12"/>
      <c r="I29" s="14">
        <v>18529092000</v>
      </c>
      <c r="J29" s="12"/>
      <c r="K29" s="14">
        <v>80000000</v>
      </c>
      <c r="L29" s="12"/>
      <c r="M29" s="14">
        <v>295352136000</v>
      </c>
      <c r="N29" s="12"/>
      <c r="O29" s="14">
        <v>230937697243</v>
      </c>
      <c r="P29" s="12"/>
      <c r="Q29" s="27">
        <v>64414438757</v>
      </c>
      <c r="R29" s="27"/>
      <c r="S29" s="12"/>
      <c r="T29" s="12"/>
      <c r="U29" s="12"/>
      <c r="V29" s="12"/>
      <c r="W29" s="12"/>
    </row>
    <row r="30" spans="1:23" ht="21.75" customHeight="1" x14ac:dyDescent="0.2">
      <c r="A30" s="6" t="s">
        <v>46</v>
      </c>
      <c r="C30" s="14">
        <v>26948946</v>
      </c>
      <c r="D30" s="12"/>
      <c r="E30" s="14">
        <v>34262619107</v>
      </c>
      <c r="F30" s="12"/>
      <c r="G30" s="14">
        <v>39566761862</v>
      </c>
      <c r="H30" s="12"/>
      <c r="I30" s="14">
        <v>-5304142754</v>
      </c>
      <c r="J30" s="12"/>
      <c r="K30" s="14">
        <v>26948946</v>
      </c>
      <c r="L30" s="12"/>
      <c r="M30" s="14">
        <v>34262619107</v>
      </c>
      <c r="N30" s="12"/>
      <c r="O30" s="14">
        <v>36942874439</v>
      </c>
      <c r="P30" s="12"/>
      <c r="Q30" s="27">
        <v>-2680255331</v>
      </c>
      <c r="R30" s="27"/>
      <c r="S30" s="12"/>
      <c r="T30" s="12"/>
      <c r="U30" s="12"/>
      <c r="V30" s="12"/>
      <c r="W30" s="12"/>
    </row>
    <row r="31" spans="1:23" ht="21.75" customHeight="1" x14ac:dyDescent="0.2">
      <c r="A31" s="6" t="s">
        <v>47</v>
      </c>
      <c r="C31" s="14">
        <v>30200000</v>
      </c>
      <c r="D31" s="12"/>
      <c r="E31" s="14">
        <v>91381823640</v>
      </c>
      <c r="F31" s="12"/>
      <c r="G31" s="14">
        <v>108283258170</v>
      </c>
      <c r="H31" s="12"/>
      <c r="I31" s="14">
        <v>-16901434530</v>
      </c>
      <c r="J31" s="12"/>
      <c r="K31" s="14">
        <v>30200000</v>
      </c>
      <c r="L31" s="12"/>
      <c r="M31" s="14">
        <v>91381823640</v>
      </c>
      <c r="N31" s="12"/>
      <c r="O31" s="14">
        <v>116418762192</v>
      </c>
      <c r="P31" s="12"/>
      <c r="Q31" s="27">
        <v>-25036938552</v>
      </c>
      <c r="R31" s="27"/>
      <c r="S31" s="12"/>
      <c r="T31" s="12"/>
      <c r="U31" s="12"/>
      <c r="V31" s="12"/>
      <c r="W31" s="12"/>
    </row>
    <row r="32" spans="1:23" ht="21.75" customHeight="1" x14ac:dyDescent="0.2">
      <c r="A32" s="6" t="s">
        <v>38</v>
      </c>
      <c r="C32" s="14">
        <v>5447057</v>
      </c>
      <c r="D32" s="12"/>
      <c r="E32" s="14">
        <v>107805621986</v>
      </c>
      <c r="F32" s="12"/>
      <c r="G32" s="14">
        <v>108292940217</v>
      </c>
      <c r="H32" s="12"/>
      <c r="I32" s="14">
        <v>-487318230</v>
      </c>
      <c r="J32" s="12"/>
      <c r="K32" s="14">
        <v>5447057</v>
      </c>
      <c r="L32" s="12"/>
      <c r="M32" s="14">
        <v>107805621986</v>
      </c>
      <c r="N32" s="12"/>
      <c r="O32" s="14">
        <v>141376432890</v>
      </c>
      <c r="P32" s="12"/>
      <c r="Q32" s="27">
        <v>-33570810903</v>
      </c>
      <c r="R32" s="27"/>
      <c r="S32" s="12"/>
      <c r="T32" s="12"/>
      <c r="U32" s="12"/>
      <c r="V32" s="12"/>
      <c r="W32" s="12"/>
    </row>
    <row r="33" spans="1:23" ht="21.75" customHeight="1" x14ac:dyDescent="0.2">
      <c r="A33" s="6" t="s">
        <v>122</v>
      </c>
      <c r="C33" s="14">
        <v>25112</v>
      </c>
      <c r="D33" s="12"/>
      <c r="E33" s="14">
        <v>145724417286</v>
      </c>
      <c r="F33" s="12"/>
      <c r="G33" s="14">
        <v>124507104064</v>
      </c>
      <c r="H33" s="12"/>
      <c r="I33" s="14">
        <v>21217313222</v>
      </c>
      <c r="J33" s="12"/>
      <c r="K33" s="14">
        <v>25112</v>
      </c>
      <c r="L33" s="12"/>
      <c r="M33" s="14">
        <v>145724417286</v>
      </c>
      <c r="N33" s="12"/>
      <c r="O33" s="14">
        <v>119595892324</v>
      </c>
      <c r="P33" s="12"/>
      <c r="Q33" s="27">
        <v>26128524962</v>
      </c>
      <c r="R33" s="27"/>
      <c r="S33" s="12"/>
      <c r="T33" s="12"/>
      <c r="U33" s="12"/>
      <c r="V33" s="12"/>
      <c r="W33" s="12"/>
    </row>
    <row r="34" spans="1:23" ht="21.75" customHeight="1" x14ac:dyDescent="0.2">
      <c r="A34" s="6" t="s">
        <v>49</v>
      </c>
      <c r="C34" s="14">
        <v>94000000</v>
      </c>
      <c r="D34" s="12"/>
      <c r="E34" s="14">
        <v>358812288000</v>
      </c>
      <c r="F34" s="12"/>
      <c r="G34" s="14">
        <v>389091051244</v>
      </c>
      <c r="H34" s="12"/>
      <c r="I34" s="14">
        <v>-30278763244</v>
      </c>
      <c r="J34" s="12"/>
      <c r="K34" s="14">
        <v>94000000</v>
      </c>
      <c r="L34" s="12"/>
      <c r="M34" s="14">
        <v>358812288000</v>
      </c>
      <c r="N34" s="12"/>
      <c r="O34" s="14">
        <v>451318581625</v>
      </c>
      <c r="P34" s="12"/>
      <c r="Q34" s="27">
        <v>-92506293625</v>
      </c>
      <c r="R34" s="27"/>
      <c r="S34" s="12"/>
      <c r="T34" s="12"/>
      <c r="U34" s="12"/>
      <c r="V34" s="12"/>
      <c r="W34" s="12"/>
    </row>
    <row r="35" spans="1:23" ht="21.75" customHeight="1" x14ac:dyDescent="0.2">
      <c r="A35" s="6" t="s">
        <v>35</v>
      </c>
      <c r="C35" s="14">
        <v>5000000</v>
      </c>
      <c r="D35" s="12"/>
      <c r="E35" s="14">
        <v>62028720000</v>
      </c>
      <c r="F35" s="12"/>
      <c r="G35" s="14">
        <v>68490045000</v>
      </c>
      <c r="H35" s="12"/>
      <c r="I35" s="14">
        <v>-6461325000</v>
      </c>
      <c r="J35" s="12"/>
      <c r="K35" s="14">
        <v>5000000</v>
      </c>
      <c r="L35" s="12"/>
      <c r="M35" s="14">
        <v>62028720000</v>
      </c>
      <c r="N35" s="12"/>
      <c r="O35" s="14">
        <v>73708807444</v>
      </c>
      <c r="P35" s="12"/>
      <c r="Q35" s="27">
        <v>-11680087444</v>
      </c>
      <c r="R35" s="27"/>
      <c r="S35" s="12"/>
      <c r="T35" s="12"/>
      <c r="U35" s="12"/>
      <c r="V35" s="12"/>
      <c r="W35" s="12"/>
    </row>
    <row r="36" spans="1:23" ht="21.75" customHeight="1" x14ac:dyDescent="0.2">
      <c r="A36" s="6" t="s">
        <v>40</v>
      </c>
      <c r="C36" s="14">
        <v>27800000</v>
      </c>
      <c r="D36" s="12"/>
      <c r="E36" s="14">
        <v>245947851000</v>
      </c>
      <c r="F36" s="12"/>
      <c r="G36" s="14">
        <v>245178080301</v>
      </c>
      <c r="H36" s="12"/>
      <c r="I36" s="14">
        <v>769770699</v>
      </c>
      <c r="J36" s="12"/>
      <c r="K36" s="14">
        <v>27800000</v>
      </c>
      <c r="L36" s="12"/>
      <c r="M36" s="14">
        <v>245947851000</v>
      </c>
      <c r="N36" s="12"/>
      <c r="O36" s="14">
        <v>224669216681</v>
      </c>
      <c r="P36" s="12"/>
      <c r="Q36" s="27">
        <v>21278634319</v>
      </c>
      <c r="R36" s="27"/>
      <c r="S36" s="12"/>
      <c r="T36" s="12"/>
      <c r="U36" s="12"/>
      <c r="V36" s="12"/>
      <c r="W36" s="12"/>
    </row>
    <row r="37" spans="1:23" ht="21.75" customHeight="1" x14ac:dyDescent="0.2">
      <c r="A37" s="6" t="s">
        <v>27</v>
      </c>
      <c r="C37" s="14">
        <v>1100000</v>
      </c>
      <c r="D37" s="12"/>
      <c r="E37" s="14">
        <v>217925581500</v>
      </c>
      <c r="F37" s="12"/>
      <c r="G37" s="14">
        <v>212873819400</v>
      </c>
      <c r="H37" s="12"/>
      <c r="I37" s="14">
        <v>5051762100</v>
      </c>
      <c r="J37" s="12"/>
      <c r="K37" s="14">
        <v>1100000</v>
      </c>
      <c r="L37" s="12"/>
      <c r="M37" s="14">
        <v>217925581500</v>
      </c>
      <c r="N37" s="12"/>
      <c r="O37" s="14">
        <v>159644429998</v>
      </c>
      <c r="P37" s="12"/>
      <c r="Q37" s="27">
        <v>58281151502</v>
      </c>
      <c r="R37" s="27"/>
      <c r="S37" s="12"/>
      <c r="T37" s="12"/>
      <c r="U37" s="12"/>
      <c r="V37" s="12"/>
      <c r="W37" s="12"/>
    </row>
    <row r="38" spans="1:23" ht="21.75" customHeight="1" x14ac:dyDescent="0.2">
      <c r="A38" s="6" t="s">
        <v>31</v>
      </c>
      <c r="C38" s="14">
        <v>5690000</v>
      </c>
      <c r="D38" s="12"/>
      <c r="E38" s="14">
        <v>39253642830</v>
      </c>
      <c r="F38" s="12"/>
      <c r="G38" s="14">
        <v>42194837970</v>
      </c>
      <c r="H38" s="12"/>
      <c r="I38" s="14">
        <v>-2941195140</v>
      </c>
      <c r="J38" s="12"/>
      <c r="K38" s="14">
        <v>5690000</v>
      </c>
      <c r="L38" s="12"/>
      <c r="M38" s="14">
        <v>39253642830</v>
      </c>
      <c r="N38" s="12"/>
      <c r="O38" s="14">
        <v>31957216426</v>
      </c>
      <c r="P38" s="12"/>
      <c r="Q38" s="27">
        <v>7296426404</v>
      </c>
      <c r="R38" s="27"/>
      <c r="S38" s="12"/>
      <c r="T38" s="12"/>
      <c r="U38" s="12"/>
      <c r="V38" s="12"/>
      <c r="W38" s="12"/>
    </row>
    <row r="39" spans="1:23" ht="21.75" customHeight="1" x14ac:dyDescent="0.2">
      <c r="A39" s="6" t="s">
        <v>54</v>
      </c>
      <c r="C39" s="14">
        <v>57500000</v>
      </c>
      <c r="D39" s="12"/>
      <c r="E39" s="14">
        <v>78020499375</v>
      </c>
      <c r="F39" s="12"/>
      <c r="G39" s="14">
        <v>91852705125</v>
      </c>
      <c r="H39" s="12"/>
      <c r="I39" s="14">
        <v>-13832205750</v>
      </c>
      <c r="J39" s="12"/>
      <c r="K39" s="14">
        <v>57500000</v>
      </c>
      <c r="L39" s="12"/>
      <c r="M39" s="14">
        <v>78020499375</v>
      </c>
      <c r="N39" s="12"/>
      <c r="O39" s="14">
        <v>89509232249</v>
      </c>
      <c r="P39" s="12"/>
      <c r="Q39" s="27">
        <v>-11488732874</v>
      </c>
      <c r="R39" s="27"/>
      <c r="S39" s="12"/>
      <c r="T39" s="12"/>
      <c r="U39" s="12"/>
      <c r="V39" s="12"/>
      <c r="W39" s="12"/>
    </row>
    <row r="40" spans="1:23" ht="21.75" customHeight="1" x14ac:dyDescent="0.2">
      <c r="A40" s="6" t="s">
        <v>60</v>
      </c>
      <c r="C40" s="14">
        <v>6000001</v>
      </c>
      <c r="D40" s="12"/>
      <c r="E40" s="14">
        <v>69603392600</v>
      </c>
      <c r="F40" s="12"/>
      <c r="G40" s="14">
        <v>76521981753</v>
      </c>
      <c r="H40" s="12"/>
      <c r="I40" s="14">
        <v>-6918589152</v>
      </c>
      <c r="J40" s="12"/>
      <c r="K40" s="14">
        <v>6000001</v>
      </c>
      <c r="L40" s="12"/>
      <c r="M40" s="14">
        <v>69603392600</v>
      </c>
      <c r="N40" s="12"/>
      <c r="O40" s="14">
        <v>87615583138</v>
      </c>
      <c r="P40" s="12"/>
      <c r="Q40" s="27">
        <v>-18012190537</v>
      </c>
      <c r="R40" s="27"/>
      <c r="S40" s="12"/>
      <c r="T40" s="12"/>
      <c r="U40" s="12"/>
      <c r="V40" s="12"/>
      <c r="W40" s="12"/>
    </row>
    <row r="41" spans="1:23" ht="21.75" customHeight="1" x14ac:dyDescent="0.2">
      <c r="A41" s="6" t="s">
        <v>20</v>
      </c>
      <c r="C41" s="14">
        <v>11400000</v>
      </c>
      <c r="D41" s="12"/>
      <c r="E41" s="14">
        <v>29316323790</v>
      </c>
      <c r="F41" s="12"/>
      <c r="G41" s="14">
        <v>32036044590</v>
      </c>
      <c r="H41" s="12"/>
      <c r="I41" s="14">
        <v>-2719720800</v>
      </c>
      <c r="J41" s="12"/>
      <c r="K41" s="14">
        <v>11400000</v>
      </c>
      <c r="L41" s="12"/>
      <c r="M41" s="14">
        <v>29316323790</v>
      </c>
      <c r="N41" s="12"/>
      <c r="O41" s="14">
        <v>36296940239</v>
      </c>
      <c r="P41" s="12"/>
      <c r="Q41" s="27">
        <v>-6980616449</v>
      </c>
      <c r="R41" s="27"/>
      <c r="S41" s="12"/>
      <c r="T41" s="12"/>
      <c r="U41" s="12"/>
      <c r="V41" s="12"/>
      <c r="W41" s="12"/>
    </row>
    <row r="42" spans="1:23" ht="21.75" customHeight="1" x14ac:dyDescent="0.2">
      <c r="A42" s="6" t="s">
        <v>29</v>
      </c>
      <c r="C42" s="14">
        <v>5190703</v>
      </c>
      <c r="D42" s="12"/>
      <c r="E42" s="14">
        <v>42516902933</v>
      </c>
      <c r="F42" s="12"/>
      <c r="G42" s="14">
        <v>39193982454</v>
      </c>
      <c r="H42" s="12"/>
      <c r="I42" s="14">
        <v>3322920479</v>
      </c>
      <c r="J42" s="12"/>
      <c r="K42" s="14">
        <v>5190703</v>
      </c>
      <c r="L42" s="12"/>
      <c r="M42" s="14">
        <v>42516902933</v>
      </c>
      <c r="N42" s="12"/>
      <c r="O42" s="14">
        <v>32506857464</v>
      </c>
      <c r="P42" s="12"/>
      <c r="Q42" s="27">
        <v>10010045469</v>
      </c>
      <c r="R42" s="27"/>
      <c r="S42" s="12"/>
      <c r="T42" s="12"/>
      <c r="U42" s="12"/>
      <c r="V42" s="12"/>
      <c r="W42" s="12"/>
    </row>
    <row r="43" spans="1:23" ht="21.75" customHeight="1" x14ac:dyDescent="0.2">
      <c r="A43" s="6" t="s">
        <v>62</v>
      </c>
      <c r="C43" s="14">
        <v>5000000</v>
      </c>
      <c r="D43" s="12"/>
      <c r="E43" s="14">
        <v>36978660000</v>
      </c>
      <c r="F43" s="12"/>
      <c r="G43" s="14">
        <v>39513487500</v>
      </c>
      <c r="H43" s="12"/>
      <c r="I43" s="14">
        <v>-2534827500</v>
      </c>
      <c r="J43" s="12"/>
      <c r="K43" s="14">
        <v>5000000</v>
      </c>
      <c r="L43" s="12"/>
      <c r="M43" s="14">
        <v>36978660000</v>
      </c>
      <c r="N43" s="12"/>
      <c r="O43" s="14">
        <v>34791749994</v>
      </c>
      <c r="P43" s="12"/>
      <c r="Q43" s="27">
        <v>2186910006</v>
      </c>
      <c r="R43" s="27"/>
      <c r="S43" s="12"/>
      <c r="T43" s="12"/>
      <c r="U43" s="12"/>
      <c r="V43" s="12"/>
      <c r="W43" s="12"/>
    </row>
    <row r="44" spans="1:23" ht="21.75" customHeight="1" x14ac:dyDescent="0.2">
      <c r="A44" s="6" t="s">
        <v>51</v>
      </c>
      <c r="C44" s="14">
        <v>1</v>
      </c>
      <c r="D44" s="12"/>
      <c r="E44" s="14">
        <v>1220</v>
      </c>
      <c r="F44" s="12"/>
      <c r="G44" s="14">
        <v>1281</v>
      </c>
      <c r="H44" s="12"/>
      <c r="I44" s="14">
        <v>-60</v>
      </c>
      <c r="J44" s="12"/>
      <c r="K44" s="14">
        <v>1</v>
      </c>
      <c r="L44" s="12"/>
      <c r="M44" s="14">
        <v>1220</v>
      </c>
      <c r="N44" s="12"/>
      <c r="O44" s="14">
        <v>1497</v>
      </c>
      <c r="P44" s="12"/>
      <c r="Q44" s="27">
        <v>-276</v>
      </c>
      <c r="R44" s="27"/>
      <c r="S44" s="12"/>
      <c r="T44" s="12"/>
      <c r="U44" s="12"/>
      <c r="V44" s="12"/>
      <c r="W44" s="12"/>
    </row>
    <row r="45" spans="1:23" ht="21.75" customHeight="1" x14ac:dyDescent="0.2">
      <c r="A45" s="6" t="s">
        <v>43</v>
      </c>
      <c r="C45" s="14">
        <v>6927837</v>
      </c>
      <c r="D45" s="12"/>
      <c r="E45" s="14">
        <v>44280943258</v>
      </c>
      <c r="F45" s="12"/>
      <c r="G45" s="14">
        <v>44418675585</v>
      </c>
      <c r="H45" s="12"/>
      <c r="I45" s="14">
        <v>-137732326</v>
      </c>
      <c r="J45" s="12"/>
      <c r="K45" s="14">
        <v>6927837</v>
      </c>
      <c r="L45" s="12"/>
      <c r="M45" s="14">
        <v>44280943258</v>
      </c>
      <c r="N45" s="12"/>
      <c r="O45" s="14">
        <v>44556407660</v>
      </c>
      <c r="P45" s="12"/>
      <c r="Q45" s="27">
        <v>-275464401</v>
      </c>
      <c r="R45" s="27"/>
      <c r="S45" s="12"/>
      <c r="T45" s="12"/>
      <c r="U45" s="12"/>
      <c r="V45" s="12"/>
      <c r="W45" s="12"/>
    </row>
    <row r="46" spans="1:23" ht="21.75" customHeight="1" x14ac:dyDescent="0.2">
      <c r="A46" s="6" t="s">
        <v>36</v>
      </c>
      <c r="C46" s="14">
        <v>5600000</v>
      </c>
      <c r="D46" s="12"/>
      <c r="E46" s="14">
        <v>11929395240</v>
      </c>
      <c r="F46" s="12"/>
      <c r="G46" s="14">
        <v>13499199000</v>
      </c>
      <c r="H46" s="12"/>
      <c r="I46" s="14">
        <v>-1569803760</v>
      </c>
      <c r="J46" s="12"/>
      <c r="K46" s="14">
        <v>5600000</v>
      </c>
      <c r="L46" s="12"/>
      <c r="M46" s="14">
        <v>11929395240</v>
      </c>
      <c r="N46" s="12"/>
      <c r="O46" s="14">
        <v>13348898636</v>
      </c>
      <c r="P46" s="12"/>
      <c r="Q46" s="27">
        <v>-1419503396</v>
      </c>
      <c r="R46" s="27"/>
      <c r="S46" s="12"/>
      <c r="T46" s="12"/>
      <c r="U46" s="12"/>
      <c r="V46" s="12"/>
      <c r="W46" s="12"/>
    </row>
    <row r="47" spans="1:23" ht="21.75" customHeight="1" x14ac:dyDescent="0.2">
      <c r="A47" s="7" t="s">
        <v>32</v>
      </c>
      <c r="C47" s="15">
        <v>5216001</v>
      </c>
      <c r="D47" s="12"/>
      <c r="E47" s="15">
        <v>18608842234</v>
      </c>
      <c r="F47" s="12"/>
      <c r="G47" s="15">
        <v>19034009655</v>
      </c>
      <c r="H47" s="12"/>
      <c r="I47" s="15">
        <v>-425167420</v>
      </c>
      <c r="J47" s="12"/>
      <c r="K47" s="15">
        <v>5216001</v>
      </c>
      <c r="L47" s="12"/>
      <c r="M47" s="15">
        <v>18608842234</v>
      </c>
      <c r="N47" s="12"/>
      <c r="O47" s="15">
        <v>17857021969</v>
      </c>
      <c r="P47" s="12"/>
      <c r="Q47" s="38">
        <f>751820265+739</f>
        <v>751821004</v>
      </c>
      <c r="R47" s="38"/>
      <c r="S47" s="12"/>
      <c r="T47" s="12"/>
      <c r="U47" s="12"/>
      <c r="V47" s="12"/>
      <c r="W47" s="12"/>
    </row>
    <row r="48" spans="1:23" ht="21.75" customHeight="1" x14ac:dyDescent="0.2">
      <c r="A48" s="9" t="s">
        <v>64</v>
      </c>
      <c r="C48" s="16">
        <v>649287685</v>
      </c>
      <c r="D48" s="12"/>
      <c r="E48" s="16">
        <v>3648649152493</v>
      </c>
      <c r="F48" s="12"/>
      <c r="G48" s="16">
        <v>3862567264373</v>
      </c>
      <c r="H48" s="12"/>
      <c r="I48" s="16">
        <v>-213918111864</v>
      </c>
      <c r="J48" s="12"/>
      <c r="K48" s="16">
        <v>649287685</v>
      </c>
      <c r="L48" s="12"/>
      <c r="M48" s="16">
        <v>3648649152493</v>
      </c>
      <c r="N48" s="12"/>
      <c r="O48" s="16">
        <v>3926980580460</v>
      </c>
      <c r="P48" s="12"/>
      <c r="Q48" s="39">
        <f t="shared" ref="Q48" si="0">SUM(Q8:R47)</f>
        <v>-278331427214</v>
      </c>
      <c r="R48" s="39"/>
    </row>
    <row r="49" spans="3:18" x14ac:dyDescent="0.2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3:18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5"/>
      <c r="R50" s="12"/>
    </row>
    <row r="51" spans="3:18" x14ac:dyDescent="0.2">
      <c r="C51" s="12"/>
      <c r="D51" s="12"/>
      <c r="E51" s="12"/>
      <c r="F51" s="12"/>
      <c r="G51" s="12"/>
      <c r="H51" s="12"/>
      <c r="I51" s="25"/>
      <c r="J51" s="12"/>
      <c r="K51" s="12"/>
      <c r="L51" s="12"/>
      <c r="M51" s="12"/>
      <c r="N51" s="12"/>
      <c r="O51" s="12"/>
      <c r="P51" s="12"/>
      <c r="Q51" s="12"/>
      <c r="R51" s="12"/>
    </row>
    <row r="52" spans="3:18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P52" s="12"/>
      <c r="Q52" s="12"/>
      <c r="R52" s="12"/>
    </row>
    <row r="53" spans="3:18" x14ac:dyDescent="0.2">
      <c r="I53" s="18"/>
    </row>
    <row r="54" spans="3:18" x14ac:dyDescent="0.2">
      <c r="I54" s="18"/>
    </row>
    <row r="57" spans="3:18" x14ac:dyDescent="0.2">
      <c r="I57" s="18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7:R47"/>
    <mergeCell ref="Q48:R48"/>
    <mergeCell ref="Q42:R42"/>
    <mergeCell ref="Q43:R43"/>
    <mergeCell ref="Q44:R44"/>
    <mergeCell ref="Q45:R45"/>
    <mergeCell ref="Q46:R4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"/>
  <sheetViews>
    <sheetView rightToLeft="1" workbookViewId="0">
      <selection activeCell="L9" sqref="L9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6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4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21.7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4" ht="14.45" customHeight="1" x14ac:dyDescent="0.2"/>
    <row r="5" spans="1:14" ht="14.45" customHeight="1" x14ac:dyDescent="0.2">
      <c r="A5" s="1" t="s">
        <v>66</v>
      </c>
      <c r="B5" s="35" t="s">
        <v>67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ht="14.45" customHeight="1" x14ac:dyDescent="0.2">
      <c r="D6" s="2" t="s">
        <v>7</v>
      </c>
      <c r="F6" s="31" t="s">
        <v>8</v>
      </c>
      <c r="G6" s="31"/>
      <c r="H6" s="31"/>
      <c r="J6" s="36" t="s">
        <v>9</v>
      </c>
      <c r="K6" s="36"/>
      <c r="L6" s="36"/>
    </row>
    <row r="7" spans="1:14" ht="14.45" customHeight="1" x14ac:dyDescent="0.2">
      <c r="D7" s="3"/>
      <c r="F7" s="3"/>
      <c r="G7" s="3"/>
      <c r="H7" s="3"/>
    </row>
    <row r="8" spans="1:14" ht="14.45" customHeight="1" x14ac:dyDescent="0.2">
      <c r="A8" s="31" t="s">
        <v>68</v>
      </c>
      <c r="B8" s="31"/>
      <c r="D8" s="2" t="s">
        <v>69</v>
      </c>
      <c r="F8" s="2" t="s">
        <v>70</v>
      </c>
      <c r="H8" s="2" t="s">
        <v>71</v>
      </c>
      <c r="J8" s="2" t="s">
        <v>69</v>
      </c>
      <c r="L8" s="2" t="s">
        <v>18</v>
      </c>
    </row>
    <row r="9" spans="1:14" ht="21.75" customHeight="1" x14ac:dyDescent="0.2">
      <c r="A9" s="32" t="s">
        <v>72</v>
      </c>
      <c r="B9" s="32"/>
      <c r="D9" s="11">
        <v>32636748741</v>
      </c>
      <c r="E9" s="12"/>
      <c r="F9" s="11">
        <v>150530575853</v>
      </c>
      <c r="G9" s="12"/>
      <c r="H9" s="11">
        <v>181999613680</v>
      </c>
      <c r="I9" s="12"/>
      <c r="J9" s="11">
        <v>1167710914</v>
      </c>
      <c r="K9" s="12"/>
      <c r="L9" s="19">
        <f>J9/4015360547438</f>
        <v>2.9081097455745483E-4</v>
      </c>
      <c r="M9" s="12"/>
      <c r="N9" s="12"/>
    </row>
    <row r="10" spans="1:14" ht="21.75" customHeight="1" x14ac:dyDescent="0.2">
      <c r="A10" s="26" t="s">
        <v>73</v>
      </c>
      <c r="B10" s="26"/>
      <c r="D10" s="14">
        <v>737436</v>
      </c>
      <c r="E10" s="12"/>
      <c r="F10" s="14">
        <v>3118</v>
      </c>
      <c r="G10" s="12"/>
      <c r="H10" s="14">
        <v>0</v>
      </c>
      <c r="I10" s="12"/>
      <c r="J10" s="14">
        <v>740554</v>
      </c>
      <c r="K10" s="12"/>
      <c r="L10" s="21">
        <f t="shared" ref="L10:L16" si="0">J10/4015360547438</f>
        <v>1.8443026255077152E-7</v>
      </c>
      <c r="M10" s="12"/>
      <c r="N10" s="12"/>
    </row>
    <row r="11" spans="1:14" ht="21.75" customHeight="1" x14ac:dyDescent="0.2">
      <c r="A11" s="26" t="s">
        <v>74</v>
      </c>
      <c r="B11" s="26"/>
      <c r="D11" s="14">
        <v>22064997</v>
      </c>
      <c r="E11" s="12"/>
      <c r="F11" s="14">
        <v>93306</v>
      </c>
      <c r="G11" s="12"/>
      <c r="H11" s="14">
        <v>0</v>
      </c>
      <c r="I11" s="12"/>
      <c r="J11" s="14">
        <v>22158303</v>
      </c>
      <c r="K11" s="12"/>
      <c r="L11" s="21">
        <f t="shared" si="0"/>
        <v>5.5183843986657941E-6</v>
      </c>
      <c r="M11" s="12"/>
      <c r="N11" s="12"/>
    </row>
    <row r="12" spans="1:14" ht="21.75" customHeight="1" x14ac:dyDescent="0.2">
      <c r="A12" s="26" t="s">
        <v>75</v>
      </c>
      <c r="B12" s="26"/>
      <c r="D12" s="14">
        <v>521011</v>
      </c>
      <c r="E12" s="12"/>
      <c r="F12" s="14">
        <v>2135</v>
      </c>
      <c r="G12" s="12"/>
      <c r="H12" s="14">
        <v>0</v>
      </c>
      <c r="I12" s="12"/>
      <c r="J12" s="14">
        <v>523146</v>
      </c>
      <c r="K12" s="12"/>
      <c r="L12" s="21">
        <f t="shared" si="0"/>
        <v>1.3028618322551213E-7</v>
      </c>
      <c r="M12" s="12"/>
      <c r="N12" s="12"/>
    </row>
    <row r="13" spans="1:14" ht="21.75" customHeight="1" x14ac:dyDescent="0.2">
      <c r="A13" s="26" t="s">
        <v>76</v>
      </c>
      <c r="B13" s="26"/>
      <c r="D13" s="14">
        <v>496000</v>
      </c>
      <c r="E13" s="12"/>
      <c r="F13" s="14">
        <v>0</v>
      </c>
      <c r="G13" s="12"/>
      <c r="H13" s="14">
        <v>0</v>
      </c>
      <c r="I13" s="12"/>
      <c r="J13" s="14">
        <v>496000</v>
      </c>
      <c r="K13" s="12"/>
      <c r="L13" s="21">
        <f t="shared" si="0"/>
        <v>1.2352564461900506E-7</v>
      </c>
      <c r="M13" s="12"/>
      <c r="N13" s="12"/>
    </row>
    <row r="14" spans="1:14" ht="21.75" customHeight="1" x14ac:dyDescent="0.2">
      <c r="A14" s="26" t="s">
        <v>77</v>
      </c>
      <c r="B14" s="26"/>
      <c r="D14" s="14">
        <v>331696</v>
      </c>
      <c r="E14" s="12"/>
      <c r="F14" s="14">
        <v>0</v>
      </c>
      <c r="G14" s="12"/>
      <c r="H14" s="14">
        <v>0</v>
      </c>
      <c r="I14" s="12"/>
      <c r="J14" s="14">
        <v>331696</v>
      </c>
      <c r="K14" s="12"/>
      <c r="L14" s="21">
        <f t="shared" si="0"/>
        <v>8.260677866440626E-8</v>
      </c>
      <c r="M14" s="12"/>
      <c r="N14" s="12"/>
    </row>
    <row r="15" spans="1:14" ht="21.75" customHeight="1" x14ac:dyDescent="0.2">
      <c r="A15" s="26" t="s">
        <v>78</v>
      </c>
      <c r="B15" s="26"/>
      <c r="D15" s="14">
        <v>649945</v>
      </c>
      <c r="E15" s="12"/>
      <c r="F15" s="14">
        <v>0</v>
      </c>
      <c r="G15" s="12"/>
      <c r="H15" s="14">
        <v>0</v>
      </c>
      <c r="I15" s="12"/>
      <c r="J15" s="14">
        <v>649945</v>
      </c>
      <c r="K15" s="12"/>
      <c r="L15" s="21">
        <f t="shared" si="0"/>
        <v>1.6186466752399042E-7</v>
      </c>
      <c r="M15" s="12"/>
      <c r="N15" s="12"/>
    </row>
    <row r="16" spans="1:14" ht="21.75" customHeight="1" x14ac:dyDescent="0.2">
      <c r="A16" s="28" t="s">
        <v>79</v>
      </c>
      <c r="B16" s="28"/>
      <c r="D16" s="15">
        <v>9455956026</v>
      </c>
      <c r="E16" s="12"/>
      <c r="F16" s="15">
        <v>462359770012</v>
      </c>
      <c r="G16" s="12"/>
      <c r="H16" s="15">
        <v>385049080446</v>
      </c>
      <c r="I16" s="12"/>
      <c r="J16" s="15">
        <v>86766645592</v>
      </c>
      <c r="K16" s="12"/>
      <c r="L16" s="21">
        <f t="shared" si="0"/>
        <v>2.160868110520273E-2</v>
      </c>
      <c r="M16" s="12"/>
      <c r="N16" s="12"/>
    </row>
    <row r="17" spans="1:14" ht="21.75" customHeight="1" x14ac:dyDescent="0.2">
      <c r="A17" s="29" t="s">
        <v>64</v>
      </c>
      <c r="B17" s="29"/>
      <c r="D17" s="16">
        <v>42117505852</v>
      </c>
      <c r="E17" s="12"/>
      <c r="F17" s="16">
        <v>612890444424</v>
      </c>
      <c r="G17" s="12"/>
      <c r="H17" s="16">
        <v>567048694126</v>
      </c>
      <c r="I17" s="12"/>
      <c r="J17" s="16">
        <v>87959256150</v>
      </c>
      <c r="K17" s="12"/>
      <c r="L17" s="20">
        <f>SUM(L9:L16)</f>
        <v>2.1905693177695435E-2</v>
      </c>
      <c r="M17" s="12"/>
      <c r="N17" s="12"/>
    </row>
    <row r="18" spans="1:14" x14ac:dyDescent="0.2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6"/>
  <sheetViews>
    <sheetView rightToLeft="1" topLeftCell="A4" workbookViewId="0">
      <selection activeCell="M8" sqref="M8:S1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6.42578125" bestFit="1" customWidth="1"/>
  </cols>
  <sheetData>
    <row r="1" spans="1:15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5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</row>
    <row r="3" spans="1:15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5" ht="14.45" customHeight="1" x14ac:dyDescent="0.2"/>
    <row r="5" spans="1:15" ht="29.1" customHeight="1" x14ac:dyDescent="0.2">
      <c r="A5" s="1" t="s">
        <v>81</v>
      </c>
      <c r="B5" s="35" t="s">
        <v>82</v>
      </c>
      <c r="C5" s="35"/>
      <c r="D5" s="35"/>
      <c r="E5" s="35"/>
      <c r="F5" s="35"/>
      <c r="G5" s="35"/>
      <c r="H5" s="35"/>
      <c r="I5" s="35"/>
      <c r="J5" s="35"/>
    </row>
    <row r="6" spans="1:15" ht="14.45" customHeight="1" x14ac:dyDescent="0.2"/>
    <row r="7" spans="1:15" ht="14.45" customHeight="1" x14ac:dyDescent="0.2">
      <c r="A7" s="31" t="s">
        <v>83</v>
      </c>
      <c r="B7" s="31"/>
      <c r="D7" s="2" t="s">
        <v>84</v>
      </c>
      <c r="F7" s="2" t="s">
        <v>69</v>
      </c>
      <c r="H7" s="2" t="s">
        <v>85</v>
      </c>
      <c r="J7" s="2" t="s">
        <v>86</v>
      </c>
    </row>
    <row r="8" spans="1:15" ht="21.75" customHeight="1" x14ac:dyDescent="0.2">
      <c r="A8" s="32" t="s">
        <v>87</v>
      </c>
      <c r="B8" s="32"/>
      <c r="D8" s="22" t="s">
        <v>88</v>
      </c>
      <c r="E8" s="12"/>
      <c r="F8" s="11">
        <f>'درآمد سرمایه گذاری در سهام'!J71</f>
        <v>-170767741288</v>
      </c>
      <c r="G8" s="12"/>
      <c r="H8" s="13">
        <f>F8/$F$13*100</f>
        <v>100.89848512070392</v>
      </c>
      <c r="I8" s="12"/>
      <c r="J8" s="13">
        <f>F8/4015360547438*100</f>
        <v>-4.2528619602281621</v>
      </c>
      <c r="N8" s="18"/>
      <c r="O8" s="18"/>
    </row>
    <row r="9" spans="1:15" ht="21.75" customHeight="1" x14ac:dyDescent="0.2">
      <c r="A9" s="26" t="s">
        <v>89</v>
      </c>
      <c r="B9" s="26"/>
      <c r="D9" s="23" t="s">
        <v>90</v>
      </c>
      <c r="E9" s="12"/>
      <c r="F9" s="14">
        <v>0</v>
      </c>
      <c r="G9" s="12"/>
      <c r="H9" s="43">
        <f t="shared" ref="H9:H12" si="0">F9/$F$13*100</f>
        <v>0</v>
      </c>
      <c r="I9" s="12"/>
      <c r="J9" s="43">
        <f t="shared" ref="J9:J12" si="1">F9/4015360547438*100</f>
        <v>0</v>
      </c>
    </row>
    <row r="10" spans="1:15" ht="21.75" customHeight="1" x14ac:dyDescent="0.2">
      <c r="A10" s="26" t="s">
        <v>91</v>
      </c>
      <c r="B10" s="26"/>
      <c r="D10" s="23" t="s">
        <v>92</v>
      </c>
      <c r="E10" s="12"/>
      <c r="F10" s="14">
        <v>0</v>
      </c>
      <c r="G10" s="12"/>
      <c r="H10" s="43">
        <f t="shared" si="0"/>
        <v>0</v>
      </c>
      <c r="I10" s="12"/>
      <c r="J10" s="43">
        <f t="shared" si="1"/>
        <v>0</v>
      </c>
    </row>
    <row r="11" spans="1:15" ht="21.75" customHeight="1" x14ac:dyDescent="0.2">
      <c r="A11" s="26" t="s">
        <v>93</v>
      </c>
      <c r="B11" s="26"/>
      <c r="D11" s="23" t="s">
        <v>94</v>
      </c>
      <c r="E11" s="12"/>
      <c r="F11" s="14">
        <f>'سود سپرده بانکی'!G13</f>
        <v>1500575723</v>
      </c>
      <c r="G11" s="12"/>
      <c r="H11" s="43">
        <f t="shared" si="0"/>
        <v>-0.88661837486190642</v>
      </c>
      <c r="I11" s="12"/>
      <c r="J11" s="43">
        <f t="shared" si="1"/>
        <v>3.7370883766775116E-2</v>
      </c>
      <c r="N11" s="18"/>
    </row>
    <row r="12" spans="1:15" ht="21.75" customHeight="1" x14ac:dyDescent="0.2">
      <c r="A12" s="28" t="s">
        <v>95</v>
      </c>
      <c r="B12" s="28"/>
      <c r="D12" s="24" t="s">
        <v>96</v>
      </c>
      <c r="E12" s="12"/>
      <c r="F12" s="15">
        <f>'سایر درآمدها'!D11</f>
        <v>20084121</v>
      </c>
      <c r="G12" s="12"/>
      <c r="H12" s="43">
        <f t="shared" si="0"/>
        <v>-1.186674584202232E-2</v>
      </c>
      <c r="I12" s="12"/>
      <c r="J12" s="43">
        <f t="shared" si="1"/>
        <v>5.0018225667965654E-4</v>
      </c>
      <c r="N12" s="18"/>
    </row>
    <row r="13" spans="1:15" ht="21.75" customHeight="1" x14ac:dyDescent="0.2">
      <c r="A13" s="29" t="s">
        <v>64</v>
      </c>
      <c r="B13" s="29"/>
      <c r="D13" s="16"/>
      <c r="E13" s="12"/>
      <c r="F13" s="16">
        <f>SUM(F8:F12)</f>
        <v>-169247081444</v>
      </c>
      <c r="G13" s="12"/>
      <c r="H13" s="17">
        <f>SUM(H8:H12)</f>
        <v>99.999999999999986</v>
      </c>
      <c r="I13" s="12"/>
      <c r="J13" s="17">
        <f>SUM(J8:J12)</f>
        <v>-4.214990894204707</v>
      </c>
      <c r="N13" s="18"/>
    </row>
    <row r="14" spans="1:15" x14ac:dyDescent="0.2">
      <c r="D14" s="12"/>
      <c r="E14" s="12"/>
      <c r="F14" s="12"/>
      <c r="G14" s="12"/>
      <c r="H14" s="12"/>
      <c r="I14" s="12"/>
      <c r="J14" s="12"/>
    </row>
    <row r="15" spans="1:15" x14ac:dyDescent="0.2">
      <c r="D15" s="12"/>
      <c r="E15" s="12"/>
      <c r="F15" s="12"/>
      <c r="G15" s="12"/>
      <c r="H15" s="12"/>
      <c r="I15" s="12"/>
      <c r="J15" s="12"/>
    </row>
    <row r="16" spans="1:15" x14ac:dyDescent="0.2">
      <c r="D16" s="12"/>
      <c r="E16" s="12"/>
      <c r="F16" s="12"/>
      <c r="G16" s="12"/>
      <c r="H16" s="12"/>
      <c r="I16" s="12"/>
      <c r="J16" s="12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5"/>
  <sheetViews>
    <sheetView rightToLeft="1" tabSelected="1" topLeftCell="A58" workbookViewId="0">
      <selection activeCell="W65" sqref="W6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.85546875" bestFit="1" customWidth="1"/>
    <col min="7" max="7" width="1.28515625" customWidth="1"/>
    <col min="8" max="8" width="14.855468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7" bestFit="1" customWidth="1"/>
    <col min="18" max="18" width="1.28515625" customWidth="1"/>
    <col min="19" max="19" width="16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  <col min="27" max="27" width="16.85546875" bestFit="1" customWidth="1"/>
  </cols>
  <sheetData>
    <row r="1" spans="1:27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7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7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7" ht="14.45" customHeight="1" x14ac:dyDescent="0.2"/>
    <row r="5" spans="1:27" ht="14.45" customHeight="1" x14ac:dyDescent="0.2">
      <c r="A5" s="1" t="s">
        <v>97</v>
      </c>
      <c r="B5" s="35" t="s">
        <v>98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7" ht="14.45" customHeight="1" x14ac:dyDescent="0.2">
      <c r="D6" s="31" t="s">
        <v>99</v>
      </c>
      <c r="E6" s="31"/>
      <c r="F6" s="31"/>
      <c r="G6" s="31"/>
      <c r="H6" s="31"/>
      <c r="I6" s="31"/>
      <c r="J6" s="31"/>
      <c r="K6" s="31"/>
      <c r="L6" s="31"/>
      <c r="N6" s="31" t="s">
        <v>100</v>
      </c>
      <c r="O6" s="31"/>
      <c r="P6" s="31"/>
      <c r="Q6" s="31"/>
      <c r="R6" s="31"/>
      <c r="S6" s="31"/>
      <c r="T6" s="31"/>
      <c r="U6" s="31"/>
      <c r="V6" s="31"/>
      <c r="W6" s="31"/>
    </row>
    <row r="7" spans="1:27" ht="14.45" customHeight="1" x14ac:dyDescent="0.2">
      <c r="D7" s="3"/>
      <c r="E7" s="3"/>
      <c r="F7" s="3"/>
      <c r="G7" s="3"/>
      <c r="H7" s="3"/>
      <c r="I7" s="3"/>
      <c r="J7" s="30" t="s">
        <v>64</v>
      </c>
      <c r="K7" s="30"/>
      <c r="L7" s="30"/>
      <c r="N7" s="3"/>
      <c r="O7" s="3"/>
      <c r="P7" s="3"/>
      <c r="Q7" s="3"/>
      <c r="R7" s="3"/>
      <c r="S7" s="3"/>
      <c r="T7" s="3"/>
      <c r="U7" s="30" t="s">
        <v>64</v>
      </c>
      <c r="V7" s="30"/>
      <c r="W7" s="30"/>
    </row>
    <row r="8" spans="1:27" ht="14.45" customHeight="1" x14ac:dyDescent="0.2">
      <c r="A8" s="31" t="s">
        <v>101</v>
      </c>
      <c r="B8" s="31"/>
      <c r="D8" s="2" t="s">
        <v>102</v>
      </c>
      <c r="F8" s="2" t="s">
        <v>103</v>
      </c>
      <c r="H8" s="2" t="s">
        <v>104</v>
      </c>
      <c r="J8" s="4" t="s">
        <v>69</v>
      </c>
      <c r="K8" s="3"/>
      <c r="L8" s="4" t="s">
        <v>85</v>
      </c>
      <c r="N8" s="2" t="s">
        <v>102</v>
      </c>
      <c r="P8" s="31" t="s">
        <v>103</v>
      </c>
      <c r="Q8" s="31"/>
      <c r="S8" s="2" t="s">
        <v>104</v>
      </c>
      <c r="U8" s="4" t="s">
        <v>69</v>
      </c>
      <c r="V8" s="3"/>
      <c r="W8" s="4" t="s">
        <v>85</v>
      </c>
    </row>
    <row r="9" spans="1:27" ht="21.75" customHeight="1" x14ac:dyDescent="0.2">
      <c r="A9" s="32" t="s">
        <v>26</v>
      </c>
      <c r="B9" s="32"/>
      <c r="D9" s="11">
        <v>0</v>
      </c>
      <c r="E9" s="12"/>
      <c r="F9" s="11">
        <v>-14424712385</v>
      </c>
      <c r="G9" s="12"/>
      <c r="H9" s="11">
        <v>-5118102266</v>
      </c>
      <c r="I9" s="12"/>
      <c r="J9" s="11">
        <f>D9+F9+H9</f>
        <v>-19542814651</v>
      </c>
      <c r="K9" s="12"/>
      <c r="L9" s="13">
        <f>J9/-169247081444*100</f>
        <v>11.54691382815146</v>
      </c>
      <c r="M9" s="12"/>
      <c r="N9" s="11">
        <v>36553369101</v>
      </c>
      <c r="O9" s="12"/>
      <c r="P9" s="33">
        <v>-37932947914</v>
      </c>
      <c r="Q9" s="33"/>
      <c r="R9" s="12"/>
      <c r="S9" s="11">
        <v>-10435317766</v>
      </c>
      <c r="T9" s="12"/>
      <c r="U9" s="11">
        <f>N9+P9+S9</f>
        <v>-11814896579</v>
      </c>
      <c r="V9" s="12"/>
      <c r="W9" s="13">
        <f>U9/100430330481*100</f>
        <v>-11.764271333584041</v>
      </c>
      <c r="AA9" s="14"/>
    </row>
    <row r="10" spans="1:27" ht="21.75" customHeight="1" x14ac:dyDescent="0.2">
      <c r="A10" s="26" t="s">
        <v>25</v>
      </c>
      <c r="B10" s="26"/>
      <c r="D10" s="14">
        <v>0</v>
      </c>
      <c r="E10" s="12"/>
      <c r="F10" s="14">
        <v>-5764495972</v>
      </c>
      <c r="G10" s="12"/>
      <c r="H10" s="14">
        <v>-2144671450</v>
      </c>
      <c r="I10" s="12"/>
      <c r="J10" s="41">
        <f t="shared" ref="J10:J70" si="0">D10+F10+H10</f>
        <v>-7909167422</v>
      </c>
      <c r="K10" s="12"/>
      <c r="L10" s="43">
        <f t="shared" ref="L10:L70" si="1">J10/-169247081444*100</f>
        <v>4.6731484847595217</v>
      </c>
      <c r="M10" s="12"/>
      <c r="N10" s="14">
        <v>6100000000</v>
      </c>
      <c r="O10" s="12"/>
      <c r="P10" s="27">
        <v>-19333278272</v>
      </c>
      <c r="Q10" s="27"/>
      <c r="R10" s="12"/>
      <c r="S10" s="14">
        <v>-1620061668</v>
      </c>
      <c r="T10" s="12"/>
      <c r="U10" s="41">
        <f t="shared" ref="U10:U70" si="2">N10+P10+S10</f>
        <v>-14853339940</v>
      </c>
      <c r="V10" s="44"/>
      <c r="W10" s="43">
        <f t="shared" ref="W10:W70" si="3">U10/100430330481*100</f>
        <v>-14.78969537276395</v>
      </c>
      <c r="AA10" s="14"/>
    </row>
    <row r="11" spans="1:27" ht="21.75" customHeight="1" x14ac:dyDescent="0.2">
      <c r="A11" s="26" t="s">
        <v>58</v>
      </c>
      <c r="B11" s="26"/>
      <c r="D11" s="14">
        <v>0</v>
      </c>
      <c r="E11" s="12"/>
      <c r="F11" s="14">
        <v>0</v>
      </c>
      <c r="G11" s="12"/>
      <c r="H11" s="14">
        <f>'درآمد ناشی از فروش'!I10</f>
        <v>1742040094</v>
      </c>
      <c r="I11" s="12"/>
      <c r="J11" s="41">
        <f t="shared" si="0"/>
        <v>1742040094</v>
      </c>
      <c r="K11" s="12"/>
      <c r="L11" s="43">
        <f t="shared" si="1"/>
        <v>-1.0292881148301523</v>
      </c>
      <c r="M11" s="12"/>
      <c r="N11" s="14">
        <v>0</v>
      </c>
      <c r="O11" s="12"/>
      <c r="P11" s="27">
        <v>0</v>
      </c>
      <c r="Q11" s="27"/>
      <c r="R11" s="12"/>
      <c r="S11" s="14">
        <v>-3045304022</v>
      </c>
      <c r="T11" s="12"/>
      <c r="U11" s="41">
        <f t="shared" si="2"/>
        <v>-3045304022</v>
      </c>
      <c r="V11" s="44"/>
      <c r="W11" s="43">
        <f t="shared" si="3"/>
        <v>-3.0322553031687258</v>
      </c>
      <c r="AA11" s="14"/>
    </row>
    <row r="12" spans="1:27" ht="21.75" customHeight="1" x14ac:dyDescent="0.2">
      <c r="A12" s="26" t="s">
        <v>57</v>
      </c>
      <c r="B12" s="26"/>
      <c r="D12" s="14">
        <v>0</v>
      </c>
      <c r="E12" s="12"/>
      <c r="F12" s="14">
        <v>-22913300806</v>
      </c>
      <c r="G12" s="12"/>
      <c r="H12" s="14">
        <v>-926266450</v>
      </c>
      <c r="I12" s="12"/>
      <c r="J12" s="41">
        <f t="shared" si="0"/>
        <v>-23839567256</v>
      </c>
      <c r="K12" s="12"/>
      <c r="L12" s="43">
        <f t="shared" si="1"/>
        <v>14.085659293267028</v>
      </c>
      <c r="M12" s="12"/>
      <c r="N12" s="14">
        <v>0</v>
      </c>
      <c r="O12" s="12"/>
      <c r="P12" s="27">
        <v>-8994164758</v>
      </c>
      <c r="Q12" s="27"/>
      <c r="R12" s="12"/>
      <c r="S12" s="14">
        <v>258228055</v>
      </c>
      <c r="T12" s="12"/>
      <c r="U12" s="41">
        <f t="shared" si="2"/>
        <v>-8735936703</v>
      </c>
      <c r="V12" s="44"/>
      <c r="W12" s="43">
        <f t="shared" si="3"/>
        <v>-8.6985043872306242</v>
      </c>
    </row>
    <row r="13" spans="1:27" ht="21.75" customHeight="1" x14ac:dyDescent="0.2">
      <c r="A13" s="26" t="s">
        <v>44</v>
      </c>
      <c r="B13" s="26"/>
      <c r="D13" s="14">
        <v>0</v>
      </c>
      <c r="E13" s="12"/>
      <c r="F13" s="14">
        <v>-10603133436</v>
      </c>
      <c r="G13" s="12"/>
      <c r="H13" s="14">
        <v>-2475767593</v>
      </c>
      <c r="I13" s="12"/>
      <c r="J13" s="41">
        <f t="shared" si="0"/>
        <v>-13078901029</v>
      </c>
      <c r="K13" s="12"/>
      <c r="L13" s="43">
        <f t="shared" si="1"/>
        <v>7.7276966417453465</v>
      </c>
      <c r="M13" s="12"/>
      <c r="N13" s="14">
        <v>43800000000</v>
      </c>
      <c r="O13" s="12"/>
      <c r="P13" s="27">
        <v>-20891551075</v>
      </c>
      <c r="Q13" s="27"/>
      <c r="R13" s="12"/>
      <c r="S13" s="14">
        <v>3440059810</v>
      </c>
      <c r="T13" s="12"/>
      <c r="U13" s="41">
        <f t="shared" si="2"/>
        <v>26348508735</v>
      </c>
      <c r="V13" s="44"/>
      <c r="W13" s="43">
        <f t="shared" si="3"/>
        <v>26.235608912971532</v>
      </c>
    </row>
    <row r="14" spans="1:27" ht="21.75" customHeight="1" x14ac:dyDescent="0.2">
      <c r="A14" s="26" t="s">
        <v>37</v>
      </c>
      <c r="B14" s="26"/>
      <c r="D14" s="14">
        <v>0</v>
      </c>
      <c r="E14" s="12"/>
      <c r="F14" s="14">
        <v>0</v>
      </c>
      <c r="G14" s="12"/>
      <c r="H14" s="14">
        <f>'درآمد ناشی از فروش'!I13</f>
        <v>155107793</v>
      </c>
      <c r="I14" s="12"/>
      <c r="J14" s="41">
        <f t="shared" si="0"/>
        <v>155107793</v>
      </c>
      <c r="K14" s="12"/>
      <c r="L14" s="43">
        <f t="shared" si="1"/>
        <v>-9.1645771186501454E-2</v>
      </c>
      <c r="M14" s="12"/>
      <c r="N14" s="14">
        <v>27935000000</v>
      </c>
      <c r="O14" s="12"/>
      <c r="P14" s="27">
        <v>0</v>
      </c>
      <c r="Q14" s="27"/>
      <c r="R14" s="12"/>
      <c r="S14" s="14">
        <v>-18162362602</v>
      </c>
      <c r="T14" s="12"/>
      <c r="U14" s="41">
        <f t="shared" si="2"/>
        <v>9772637398</v>
      </c>
      <c r="V14" s="44"/>
      <c r="W14" s="43">
        <f t="shared" si="3"/>
        <v>9.7307629589537648</v>
      </c>
    </row>
    <row r="15" spans="1:27" ht="21.75" customHeight="1" x14ac:dyDescent="0.2">
      <c r="A15" s="26" t="s">
        <v>49</v>
      </c>
      <c r="B15" s="26"/>
      <c r="D15" s="14">
        <v>0</v>
      </c>
      <c r="E15" s="12"/>
      <c r="F15" s="14">
        <v>-30278763244</v>
      </c>
      <c r="G15" s="12"/>
      <c r="H15" s="14">
        <v>-4633970525</v>
      </c>
      <c r="I15" s="12"/>
      <c r="J15" s="41">
        <f t="shared" si="0"/>
        <v>-34912733769</v>
      </c>
      <c r="K15" s="12"/>
      <c r="L15" s="43">
        <f t="shared" si="1"/>
        <v>20.628263407042461</v>
      </c>
      <c r="M15" s="12"/>
      <c r="N15" s="14">
        <v>40000000000</v>
      </c>
      <c r="O15" s="12"/>
      <c r="P15" s="27">
        <v>-92506293625</v>
      </c>
      <c r="Q15" s="27"/>
      <c r="R15" s="12"/>
      <c r="S15" s="14">
        <v>11523368260</v>
      </c>
      <c r="T15" s="12"/>
      <c r="U15" s="41">
        <f t="shared" si="2"/>
        <v>-40982925365</v>
      </c>
      <c r="V15" s="44"/>
      <c r="W15" s="43">
        <f t="shared" si="3"/>
        <v>-40.807319032723278</v>
      </c>
    </row>
    <row r="16" spans="1:27" ht="21.75" customHeight="1" x14ac:dyDescent="0.2">
      <c r="A16" s="26" t="s">
        <v>34</v>
      </c>
      <c r="B16" s="26"/>
      <c r="D16" s="14">
        <v>0</v>
      </c>
      <c r="E16" s="12"/>
      <c r="F16" s="14">
        <v>0</v>
      </c>
      <c r="G16" s="12"/>
      <c r="H16" s="14">
        <f>'درآمد ناشی از فروش'!I15</f>
        <v>-30589292</v>
      </c>
      <c r="I16" s="12"/>
      <c r="J16" s="41">
        <f t="shared" si="0"/>
        <v>-30589292</v>
      </c>
      <c r="K16" s="12"/>
      <c r="L16" s="43">
        <f t="shared" si="1"/>
        <v>1.8073748592303672E-2</v>
      </c>
      <c r="M16" s="12"/>
      <c r="N16" s="14">
        <v>0</v>
      </c>
      <c r="O16" s="12"/>
      <c r="P16" s="27">
        <v>0</v>
      </c>
      <c r="Q16" s="27"/>
      <c r="R16" s="12"/>
      <c r="S16" s="14">
        <v>40671716</v>
      </c>
      <c r="T16" s="12"/>
      <c r="U16" s="41">
        <f t="shared" si="2"/>
        <v>40671716</v>
      </c>
      <c r="V16" s="44"/>
      <c r="W16" s="43">
        <f t="shared" si="3"/>
        <v>4.0497443158065194E-2</v>
      </c>
    </row>
    <row r="17" spans="1:23" ht="21.75" customHeight="1" x14ac:dyDescent="0.2">
      <c r="A17" s="26" t="s">
        <v>32</v>
      </c>
      <c r="B17" s="26"/>
      <c r="D17" s="14">
        <v>0</v>
      </c>
      <c r="E17" s="12"/>
      <c r="F17" s="14">
        <v>-425167420</v>
      </c>
      <c r="G17" s="12"/>
      <c r="H17" s="14">
        <v>347</v>
      </c>
      <c r="I17" s="12"/>
      <c r="J17" s="41">
        <f t="shared" si="0"/>
        <v>-425167073</v>
      </c>
      <c r="K17" s="12"/>
      <c r="L17" s="43">
        <f t="shared" si="1"/>
        <v>0.2512108742865844</v>
      </c>
      <c r="M17" s="12"/>
      <c r="N17" s="14">
        <v>1050000000</v>
      </c>
      <c r="O17" s="12"/>
      <c r="P17" s="27">
        <v>751820265</v>
      </c>
      <c r="Q17" s="27"/>
      <c r="R17" s="12"/>
      <c r="S17" s="14">
        <v>-13533778</v>
      </c>
      <c r="T17" s="12"/>
      <c r="U17" s="41">
        <f t="shared" si="2"/>
        <v>1788286487</v>
      </c>
      <c r="V17" s="44"/>
      <c r="W17" s="43">
        <f t="shared" si="3"/>
        <v>1.7806239195223186</v>
      </c>
    </row>
    <row r="18" spans="1:23" ht="21.75" customHeight="1" x14ac:dyDescent="0.2">
      <c r="A18" s="26" t="s">
        <v>30</v>
      </c>
      <c r="B18" s="26"/>
      <c r="D18" s="14">
        <v>0</v>
      </c>
      <c r="E18" s="12"/>
      <c r="F18" s="14">
        <v>0</v>
      </c>
      <c r="G18" s="12"/>
      <c r="H18" s="14">
        <f>'درآمد ناشی از فروش'!I17</f>
        <v>5745169325</v>
      </c>
      <c r="I18" s="12"/>
      <c r="J18" s="41">
        <f t="shared" si="0"/>
        <v>5745169325</v>
      </c>
      <c r="K18" s="12"/>
      <c r="L18" s="43">
        <f t="shared" si="1"/>
        <v>-3.3945455815147665</v>
      </c>
      <c r="M18" s="12"/>
      <c r="N18" s="14">
        <v>0</v>
      </c>
      <c r="O18" s="12"/>
      <c r="P18" s="27">
        <v>0</v>
      </c>
      <c r="Q18" s="27"/>
      <c r="R18" s="12"/>
      <c r="S18" s="14">
        <v>22727845952</v>
      </c>
      <c r="T18" s="12"/>
      <c r="U18" s="41">
        <f t="shared" si="2"/>
        <v>22727845952</v>
      </c>
      <c r="V18" s="44"/>
      <c r="W18" s="43">
        <f t="shared" si="3"/>
        <v>22.630460183838373</v>
      </c>
    </row>
    <row r="19" spans="1:23" ht="21.75" customHeight="1" x14ac:dyDescent="0.2">
      <c r="A19" s="26" t="s">
        <v>40</v>
      </c>
      <c r="B19" s="26"/>
      <c r="D19" s="14">
        <v>0</v>
      </c>
      <c r="E19" s="12"/>
      <c r="F19" s="14">
        <v>769770699</v>
      </c>
      <c r="G19" s="12"/>
      <c r="H19" s="14">
        <v>3252983961</v>
      </c>
      <c r="I19" s="12"/>
      <c r="J19" s="41">
        <f t="shared" si="0"/>
        <v>4022754660</v>
      </c>
      <c r="K19" s="12"/>
      <c r="L19" s="43">
        <f t="shared" si="1"/>
        <v>-2.3768531933775399</v>
      </c>
      <c r="M19" s="12"/>
      <c r="N19" s="14">
        <v>28524780112</v>
      </c>
      <c r="O19" s="12"/>
      <c r="P19" s="27">
        <v>21278634319</v>
      </c>
      <c r="Q19" s="27"/>
      <c r="R19" s="12"/>
      <c r="S19" s="14">
        <v>5129225209</v>
      </c>
      <c r="T19" s="12"/>
      <c r="U19" s="41">
        <f t="shared" si="2"/>
        <v>54932639640</v>
      </c>
      <c r="V19" s="44"/>
      <c r="W19" s="43">
        <f t="shared" si="3"/>
        <v>54.697260655128964</v>
      </c>
    </row>
    <row r="20" spans="1:23" ht="21.75" customHeight="1" x14ac:dyDescent="0.2">
      <c r="A20" s="26" t="s">
        <v>105</v>
      </c>
      <c r="B20" s="26"/>
      <c r="D20" s="14">
        <v>0</v>
      </c>
      <c r="E20" s="12"/>
      <c r="F20" s="14">
        <v>0</v>
      </c>
      <c r="G20" s="12"/>
      <c r="H20" s="14">
        <v>0</v>
      </c>
      <c r="I20" s="12"/>
      <c r="J20" s="41">
        <f t="shared" si="0"/>
        <v>0</v>
      </c>
      <c r="K20" s="12"/>
      <c r="L20" s="43">
        <f t="shared" si="1"/>
        <v>0</v>
      </c>
      <c r="M20" s="12"/>
      <c r="N20" s="14">
        <v>1500000000</v>
      </c>
      <c r="O20" s="12"/>
      <c r="P20" s="27">
        <v>0</v>
      </c>
      <c r="Q20" s="27"/>
      <c r="R20" s="12"/>
      <c r="S20" s="14">
        <v>1122508879</v>
      </c>
      <c r="T20" s="12"/>
      <c r="U20" s="41">
        <f t="shared" si="2"/>
        <v>2622508879</v>
      </c>
      <c r="V20" s="44"/>
      <c r="W20" s="43">
        <f t="shared" si="3"/>
        <v>2.6112717805863852</v>
      </c>
    </row>
    <row r="21" spans="1:23" ht="21.75" customHeight="1" x14ac:dyDescent="0.2">
      <c r="A21" s="26" t="s">
        <v>106</v>
      </c>
      <c r="B21" s="26"/>
      <c r="D21" s="14">
        <v>0</v>
      </c>
      <c r="E21" s="12"/>
      <c r="F21" s="14">
        <v>0</v>
      </c>
      <c r="G21" s="12"/>
      <c r="H21" s="14">
        <v>0</v>
      </c>
      <c r="I21" s="12"/>
      <c r="J21" s="41">
        <f t="shared" si="0"/>
        <v>0</v>
      </c>
      <c r="K21" s="12"/>
      <c r="L21" s="43">
        <f t="shared" si="1"/>
        <v>0</v>
      </c>
      <c r="M21" s="12"/>
      <c r="N21" s="14">
        <v>0</v>
      </c>
      <c r="O21" s="12"/>
      <c r="P21" s="27">
        <v>0</v>
      </c>
      <c r="Q21" s="27"/>
      <c r="R21" s="12"/>
      <c r="S21" s="14">
        <v>525366861</v>
      </c>
      <c r="T21" s="12"/>
      <c r="U21" s="41">
        <f t="shared" si="2"/>
        <v>525366861</v>
      </c>
      <c r="V21" s="44"/>
      <c r="W21" s="43">
        <f t="shared" si="3"/>
        <v>0.52311573454335292</v>
      </c>
    </row>
    <row r="22" spans="1:23" ht="21.75" customHeight="1" x14ac:dyDescent="0.2">
      <c r="A22" s="26" t="s">
        <v>61</v>
      </c>
      <c r="B22" s="26"/>
      <c r="D22" s="14">
        <v>0</v>
      </c>
      <c r="E22" s="12"/>
      <c r="F22" s="14">
        <v>-2958292800</v>
      </c>
      <c r="G22" s="12"/>
      <c r="H22" s="14">
        <v>0</v>
      </c>
      <c r="I22" s="12"/>
      <c r="J22" s="41">
        <f t="shared" si="0"/>
        <v>-2958292800</v>
      </c>
      <c r="K22" s="12"/>
      <c r="L22" s="43">
        <f t="shared" si="1"/>
        <v>1.7479136270830358</v>
      </c>
      <c r="M22" s="12"/>
      <c r="N22" s="14">
        <v>12870715309</v>
      </c>
      <c r="O22" s="12"/>
      <c r="P22" s="27">
        <v>-1423479822</v>
      </c>
      <c r="Q22" s="27"/>
      <c r="R22" s="12"/>
      <c r="S22" s="14">
        <v>-647930947</v>
      </c>
      <c r="T22" s="12"/>
      <c r="U22" s="41">
        <f t="shared" si="2"/>
        <v>10799304540</v>
      </c>
      <c r="V22" s="44"/>
      <c r="W22" s="43">
        <f t="shared" si="3"/>
        <v>10.753030970104271</v>
      </c>
    </row>
    <row r="23" spans="1:23" ht="21.75" customHeight="1" x14ac:dyDescent="0.2">
      <c r="A23" s="26" t="s">
        <v>107</v>
      </c>
      <c r="B23" s="26"/>
      <c r="D23" s="14">
        <v>0</v>
      </c>
      <c r="E23" s="12"/>
      <c r="F23" s="14">
        <v>0</v>
      </c>
      <c r="G23" s="12"/>
      <c r="H23" s="14">
        <v>0</v>
      </c>
      <c r="I23" s="12"/>
      <c r="J23" s="41">
        <f t="shared" si="0"/>
        <v>0</v>
      </c>
      <c r="K23" s="12"/>
      <c r="L23" s="43">
        <f t="shared" si="1"/>
        <v>0</v>
      </c>
      <c r="M23" s="12"/>
      <c r="N23" s="14">
        <v>0</v>
      </c>
      <c r="O23" s="12"/>
      <c r="P23" s="27">
        <v>0</v>
      </c>
      <c r="Q23" s="27"/>
      <c r="R23" s="12"/>
      <c r="S23" s="14">
        <v>-52073706</v>
      </c>
      <c r="T23" s="12"/>
      <c r="U23" s="41">
        <f t="shared" si="2"/>
        <v>-52073706</v>
      </c>
      <c r="V23" s="44"/>
      <c r="W23" s="43">
        <f t="shared" si="3"/>
        <v>-5.1850577161897927E-2</v>
      </c>
    </row>
    <row r="24" spans="1:23" ht="21.75" customHeight="1" x14ac:dyDescent="0.2">
      <c r="A24" s="26" t="s">
        <v>108</v>
      </c>
      <c r="B24" s="26"/>
      <c r="D24" s="14">
        <v>0</v>
      </c>
      <c r="E24" s="12"/>
      <c r="F24" s="14">
        <v>0</v>
      </c>
      <c r="G24" s="12"/>
      <c r="H24" s="14">
        <v>0</v>
      </c>
      <c r="I24" s="12"/>
      <c r="J24" s="41">
        <f t="shared" si="0"/>
        <v>0</v>
      </c>
      <c r="K24" s="12"/>
      <c r="L24" s="43">
        <f t="shared" si="1"/>
        <v>0</v>
      </c>
      <c r="M24" s="12"/>
      <c r="N24" s="14">
        <v>0</v>
      </c>
      <c r="O24" s="12"/>
      <c r="P24" s="27">
        <v>0</v>
      </c>
      <c r="Q24" s="27"/>
      <c r="R24" s="12"/>
      <c r="S24" s="14">
        <v>-5021709619</v>
      </c>
      <c r="T24" s="12"/>
      <c r="U24" s="41">
        <f t="shared" si="2"/>
        <v>-5021709619</v>
      </c>
      <c r="V24" s="44"/>
      <c r="W24" s="43">
        <f t="shared" si="3"/>
        <v>-5.0001922675640662</v>
      </c>
    </row>
    <row r="25" spans="1:23" ht="21.75" customHeight="1" x14ac:dyDescent="0.2">
      <c r="A25" s="26" t="s">
        <v>109</v>
      </c>
      <c r="B25" s="26"/>
      <c r="D25" s="14">
        <v>0</v>
      </c>
      <c r="E25" s="12"/>
      <c r="F25" s="14">
        <v>0</v>
      </c>
      <c r="G25" s="12"/>
      <c r="H25" s="14">
        <v>0</v>
      </c>
      <c r="I25" s="12"/>
      <c r="J25" s="41">
        <f t="shared" si="0"/>
        <v>0</v>
      </c>
      <c r="K25" s="12"/>
      <c r="L25" s="43">
        <f t="shared" si="1"/>
        <v>0</v>
      </c>
      <c r="M25" s="12"/>
      <c r="N25" s="14">
        <v>149501416</v>
      </c>
      <c r="O25" s="12"/>
      <c r="P25" s="27">
        <v>0</v>
      </c>
      <c r="Q25" s="27"/>
      <c r="R25" s="12"/>
      <c r="S25" s="14">
        <v>-3159258204</v>
      </c>
      <c r="T25" s="12"/>
      <c r="U25" s="41">
        <f t="shared" si="2"/>
        <v>-3009756788</v>
      </c>
      <c r="V25" s="44"/>
      <c r="W25" s="43">
        <f t="shared" si="3"/>
        <v>-2.9968603842933721</v>
      </c>
    </row>
    <row r="26" spans="1:23" ht="21.75" customHeight="1" x14ac:dyDescent="0.2">
      <c r="A26" s="26" t="s">
        <v>110</v>
      </c>
      <c r="B26" s="26"/>
      <c r="D26" s="14">
        <v>0</v>
      </c>
      <c r="E26" s="12"/>
      <c r="F26" s="14">
        <v>0</v>
      </c>
      <c r="G26" s="12"/>
      <c r="H26" s="14">
        <v>0</v>
      </c>
      <c r="I26" s="12"/>
      <c r="J26" s="41">
        <f t="shared" si="0"/>
        <v>0</v>
      </c>
      <c r="K26" s="12"/>
      <c r="L26" s="43">
        <f t="shared" si="1"/>
        <v>0</v>
      </c>
      <c r="M26" s="12"/>
      <c r="N26" s="14">
        <v>0</v>
      </c>
      <c r="O26" s="12"/>
      <c r="P26" s="27">
        <v>0</v>
      </c>
      <c r="Q26" s="27"/>
      <c r="R26" s="12"/>
      <c r="S26" s="14">
        <v>1208682013</v>
      </c>
      <c r="T26" s="12"/>
      <c r="U26" s="41">
        <f t="shared" si="2"/>
        <v>1208682013</v>
      </c>
      <c r="V26" s="44"/>
      <c r="W26" s="43">
        <f t="shared" si="3"/>
        <v>1.2035029728680078</v>
      </c>
    </row>
    <row r="27" spans="1:23" ht="21.75" customHeight="1" x14ac:dyDescent="0.2">
      <c r="A27" s="26" t="s">
        <v>42</v>
      </c>
      <c r="B27" s="26"/>
      <c r="D27" s="14">
        <v>0</v>
      </c>
      <c r="E27" s="12"/>
      <c r="F27" s="14">
        <v>-11993916718</v>
      </c>
      <c r="G27" s="12"/>
      <c r="H27" s="14">
        <v>0</v>
      </c>
      <c r="I27" s="12"/>
      <c r="J27" s="41">
        <f t="shared" si="0"/>
        <v>-11993916718</v>
      </c>
      <c r="K27" s="12"/>
      <c r="L27" s="43">
        <f t="shared" si="1"/>
        <v>7.0866313413909667</v>
      </c>
      <c r="M27" s="12"/>
      <c r="N27" s="14">
        <v>21810950829</v>
      </c>
      <c r="O27" s="12"/>
      <c r="P27" s="27">
        <v>-23377973499</v>
      </c>
      <c r="Q27" s="27"/>
      <c r="R27" s="12"/>
      <c r="S27" s="14">
        <v>-1372282277</v>
      </c>
      <c r="T27" s="12"/>
      <c r="U27" s="41">
        <f t="shared" si="2"/>
        <v>-2939304947</v>
      </c>
      <c r="V27" s="44"/>
      <c r="W27" s="43">
        <f t="shared" si="3"/>
        <v>-2.9267104199722564</v>
      </c>
    </row>
    <row r="28" spans="1:23" ht="21.75" customHeight="1" x14ac:dyDescent="0.2">
      <c r="A28" s="26" t="s">
        <v>19</v>
      </c>
      <c r="B28" s="26"/>
      <c r="D28" s="14">
        <v>0</v>
      </c>
      <c r="E28" s="12"/>
      <c r="F28" s="14">
        <v>18529092000</v>
      </c>
      <c r="G28" s="12"/>
      <c r="H28" s="14">
        <v>0</v>
      </c>
      <c r="I28" s="12"/>
      <c r="J28" s="41">
        <f t="shared" si="0"/>
        <v>18529092000</v>
      </c>
      <c r="K28" s="12"/>
      <c r="L28" s="43">
        <f t="shared" si="1"/>
        <v>-10.947953631998585</v>
      </c>
      <c r="M28" s="12"/>
      <c r="N28" s="14">
        <v>10250000000</v>
      </c>
      <c r="O28" s="12"/>
      <c r="P28" s="27">
        <v>64414438757</v>
      </c>
      <c r="Q28" s="27"/>
      <c r="R28" s="12"/>
      <c r="S28" s="14">
        <v>-4567187787</v>
      </c>
      <c r="T28" s="12"/>
      <c r="U28" s="41">
        <f t="shared" si="2"/>
        <v>70097250970</v>
      </c>
      <c r="V28" s="44"/>
      <c r="W28" s="43">
        <f t="shared" si="3"/>
        <v>69.796893661782192</v>
      </c>
    </row>
    <row r="29" spans="1:23" ht="21.75" customHeight="1" x14ac:dyDescent="0.2">
      <c r="A29" s="26" t="s">
        <v>46</v>
      </c>
      <c r="B29" s="26"/>
      <c r="D29" s="14">
        <v>0</v>
      </c>
      <c r="E29" s="12"/>
      <c r="F29" s="14">
        <v>-5304142754</v>
      </c>
      <c r="G29" s="12"/>
      <c r="H29" s="14">
        <v>0</v>
      </c>
      <c r="I29" s="12"/>
      <c r="J29" s="41">
        <f t="shared" si="0"/>
        <v>-5304142754</v>
      </c>
      <c r="K29" s="12"/>
      <c r="L29" s="43">
        <f t="shared" si="1"/>
        <v>3.1339640889199147</v>
      </c>
      <c r="M29" s="12"/>
      <c r="N29" s="14">
        <v>0</v>
      </c>
      <c r="O29" s="12"/>
      <c r="P29" s="27">
        <v>-2680255331</v>
      </c>
      <c r="Q29" s="27"/>
      <c r="R29" s="12"/>
      <c r="S29" s="14">
        <v>-5004089382</v>
      </c>
      <c r="T29" s="12"/>
      <c r="U29" s="41">
        <f t="shared" si="2"/>
        <v>-7684344713</v>
      </c>
      <c r="V29" s="44"/>
      <c r="W29" s="43">
        <f t="shared" si="3"/>
        <v>-7.6514183277070558</v>
      </c>
    </row>
    <row r="30" spans="1:23" ht="21.75" customHeight="1" x14ac:dyDescent="0.2">
      <c r="A30" s="26" t="s">
        <v>60</v>
      </c>
      <c r="B30" s="26"/>
      <c r="D30" s="14">
        <v>0</v>
      </c>
      <c r="E30" s="12"/>
      <c r="F30" s="14">
        <v>-6918589152</v>
      </c>
      <c r="G30" s="12"/>
      <c r="H30" s="14">
        <v>0</v>
      </c>
      <c r="I30" s="12"/>
      <c r="J30" s="41">
        <f t="shared" si="0"/>
        <v>-6918589152</v>
      </c>
      <c r="K30" s="12"/>
      <c r="L30" s="43">
        <f t="shared" si="1"/>
        <v>4.0878631956139246</v>
      </c>
      <c r="M30" s="12"/>
      <c r="N30" s="14">
        <v>18480098560</v>
      </c>
      <c r="O30" s="12"/>
      <c r="P30" s="27">
        <v>-18012190537</v>
      </c>
      <c r="Q30" s="27"/>
      <c r="R30" s="12"/>
      <c r="S30" s="14">
        <v>-25337260973</v>
      </c>
      <c r="T30" s="12"/>
      <c r="U30" s="41">
        <f t="shared" si="2"/>
        <v>-24869352950</v>
      </c>
      <c r="V30" s="44"/>
      <c r="W30" s="43">
        <f t="shared" si="3"/>
        <v>-24.762791111899137</v>
      </c>
    </row>
    <row r="31" spans="1:23" ht="21.75" customHeight="1" x14ac:dyDescent="0.2">
      <c r="A31" s="26" t="s">
        <v>20</v>
      </c>
      <c r="B31" s="26"/>
      <c r="D31" s="14">
        <v>0</v>
      </c>
      <c r="E31" s="12"/>
      <c r="F31" s="14">
        <v>-2719720800</v>
      </c>
      <c r="G31" s="12"/>
      <c r="H31" s="14">
        <v>0</v>
      </c>
      <c r="I31" s="12"/>
      <c r="J31" s="41">
        <f t="shared" si="0"/>
        <v>-2719720800</v>
      </c>
      <c r="K31" s="12"/>
      <c r="L31" s="43">
        <f t="shared" si="1"/>
        <v>1.6069528507053714</v>
      </c>
      <c r="M31" s="12"/>
      <c r="N31" s="14">
        <v>3534000000</v>
      </c>
      <c r="O31" s="12"/>
      <c r="P31" s="27">
        <v>-6980616449</v>
      </c>
      <c r="Q31" s="27"/>
      <c r="R31" s="12"/>
      <c r="S31" s="14">
        <v>1619009624</v>
      </c>
      <c r="T31" s="12"/>
      <c r="U31" s="41">
        <f t="shared" si="2"/>
        <v>-1827606825</v>
      </c>
      <c r="V31" s="44"/>
      <c r="W31" s="43">
        <f t="shared" si="3"/>
        <v>-1.8197757751536598</v>
      </c>
    </row>
    <row r="32" spans="1:23" ht="21.75" customHeight="1" x14ac:dyDescent="0.2">
      <c r="A32" s="26" t="s">
        <v>29</v>
      </c>
      <c r="B32" s="26"/>
      <c r="D32" s="14">
        <v>0</v>
      </c>
      <c r="E32" s="12"/>
      <c r="F32" s="14">
        <v>3322920479</v>
      </c>
      <c r="G32" s="12"/>
      <c r="H32" s="14">
        <v>0</v>
      </c>
      <c r="I32" s="12"/>
      <c r="J32" s="41">
        <f t="shared" si="0"/>
        <v>3322920479</v>
      </c>
      <c r="K32" s="12"/>
      <c r="L32" s="43">
        <f t="shared" si="1"/>
        <v>-1.9633546709633978</v>
      </c>
      <c r="M32" s="12"/>
      <c r="N32" s="14">
        <v>2180095400</v>
      </c>
      <c r="O32" s="12"/>
      <c r="P32" s="27">
        <v>10010045469</v>
      </c>
      <c r="Q32" s="27"/>
      <c r="R32" s="12"/>
      <c r="S32" s="14">
        <v>926307119</v>
      </c>
      <c r="T32" s="12"/>
      <c r="U32" s="41">
        <f t="shared" si="2"/>
        <v>13116447988</v>
      </c>
      <c r="V32" s="44"/>
      <c r="W32" s="43">
        <f t="shared" si="3"/>
        <v>13.060245769560069</v>
      </c>
    </row>
    <row r="33" spans="1:23" ht="21.75" customHeight="1" x14ac:dyDescent="0.2">
      <c r="A33" s="26" t="s">
        <v>62</v>
      </c>
      <c r="B33" s="26"/>
      <c r="D33" s="14">
        <v>0</v>
      </c>
      <c r="E33" s="12"/>
      <c r="F33" s="14">
        <v>-2534827500</v>
      </c>
      <c r="G33" s="12"/>
      <c r="H33" s="14">
        <v>0</v>
      </c>
      <c r="I33" s="12"/>
      <c r="J33" s="41">
        <f t="shared" si="0"/>
        <v>-2534827500</v>
      </c>
      <c r="K33" s="12"/>
      <c r="L33" s="43">
        <f t="shared" si="1"/>
        <v>1.4977082490126818</v>
      </c>
      <c r="M33" s="12"/>
      <c r="N33" s="14">
        <v>4712844654</v>
      </c>
      <c r="O33" s="12"/>
      <c r="P33" s="27">
        <v>2186910006</v>
      </c>
      <c r="Q33" s="27"/>
      <c r="R33" s="12"/>
      <c r="S33" s="14">
        <v>2598895430</v>
      </c>
      <c r="T33" s="12"/>
      <c r="U33" s="41">
        <f t="shared" si="2"/>
        <v>9498650090</v>
      </c>
      <c r="V33" s="44"/>
      <c r="W33" s="43">
        <f t="shared" si="3"/>
        <v>9.4579496497793674</v>
      </c>
    </row>
    <row r="34" spans="1:23" ht="21.75" customHeight="1" x14ac:dyDescent="0.2">
      <c r="A34" s="26" t="s">
        <v>111</v>
      </c>
      <c r="B34" s="26"/>
      <c r="D34" s="14">
        <v>0</v>
      </c>
      <c r="E34" s="12"/>
      <c r="F34" s="14">
        <v>0</v>
      </c>
      <c r="G34" s="12"/>
      <c r="H34" s="14">
        <v>0</v>
      </c>
      <c r="I34" s="12"/>
      <c r="J34" s="41">
        <f t="shared" si="0"/>
        <v>0</v>
      </c>
      <c r="K34" s="12"/>
      <c r="L34" s="43">
        <f t="shared" si="1"/>
        <v>0</v>
      </c>
      <c r="M34" s="12"/>
      <c r="N34" s="14">
        <v>0</v>
      </c>
      <c r="O34" s="12"/>
      <c r="P34" s="27">
        <v>0</v>
      </c>
      <c r="Q34" s="27"/>
      <c r="R34" s="12"/>
      <c r="S34" s="14">
        <v>-489031645</v>
      </c>
      <c r="T34" s="12"/>
      <c r="U34" s="41">
        <f t="shared" si="2"/>
        <v>-489031645</v>
      </c>
      <c r="V34" s="44"/>
      <c r="W34" s="43">
        <f t="shared" si="3"/>
        <v>-0.48693621006506382</v>
      </c>
    </row>
    <row r="35" spans="1:23" ht="21.75" customHeight="1" x14ac:dyDescent="0.2">
      <c r="A35" s="26" t="s">
        <v>21</v>
      </c>
      <c r="B35" s="26"/>
      <c r="D35" s="14">
        <v>0</v>
      </c>
      <c r="E35" s="12"/>
      <c r="F35" s="14">
        <v>-667877343</v>
      </c>
      <c r="G35" s="12"/>
      <c r="H35" s="14">
        <v>0</v>
      </c>
      <c r="I35" s="12"/>
      <c r="J35" s="41">
        <f t="shared" si="0"/>
        <v>-667877343</v>
      </c>
      <c r="K35" s="12"/>
      <c r="L35" s="43">
        <f t="shared" si="1"/>
        <v>0.39461675634329058</v>
      </c>
      <c r="M35" s="12"/>
      <c r="N35" s="14">
        <v>500000000</v>
      </c>
      <c r="O35" s="12"/>
      <c r="P35" s="27">
        <v>-196687156</v>
      </c>
      <c r="Q35" s="27"/>
      <c r="R35" s="12"/>
      <c r="S35" s="14">
        <v>1639329431</v>
      </c>
      <c r="T35" s="12"/>
      <c r="U35" s="41">
        <f t="shared" si="2"/>
        <v>1942642275</v>
      </c>
      <c r="V35" s="44"/>
      <c r="W35" s="43">
        <f t="shared" si="3"/>
        <v>1.9343183136965985</v>
      </c>
    </row>
    <row r="36" spans="1:23" ht="21.75" customHeight="1" x14ac:dyDescent="0.2">
      <c r="A36" s="26" t="s">
        <v>112</v>
      </c>
      <c r="B36" s="26"/>
      <c r="D36" s="14">
        <v>0</v>
      </c>
      <c r="E36" s="12"/>
      <c r="F36" s="14">
        <v>0</v>
      </c>
      <c r="G36" s="12"/>
      <c r="H36" s="14">
        <v>0</v>
      </c>
      <c r="I36" s="12"/>
      <c r="J36" s="41">
        <f t="shared" si="0"/>
        <v>0</v>
      </c>
      <c r="K36" s="12"/>
      <c r="L36" s="43">
        <f t="shared" si="1"/>
        <v>0</v>
      </c>
      <c r="M36" s="12"/>
      <c r="N36" s="14">
        <v>0</v>
      </c>
      <c r="O36" s="12"/>
      <c r="P36" s="27">
        <v>0</v>
      </c>
      <c r="Q36" s="27"/>
      <c r="R36" s="12"/>
      <c r="S36" s="14">
        <v>50383342</v>
      </c>
      <c r="T36" s="12"/>
      <c r="U36" s="41">
        <f t="shared" si="2"/>
        <v>50383342</v>
      </c>
      <c r="V36" s="44"/>
      <c r="W36" s="43">
        <f t="shared" si="3"/>
        <v>5.0167456144667194E-2</v>
      </c>
    </row>
    <row r="37" spans="1:23" ht="21.75" customHeight="1" x14ac:dyDescent="0.2">
      <c r="A37" s="26" t="s">
        <v>113</v>
      </c>
      <c r="B37" s="26"/>
      <c r="D37" s="14">
        <v>0</v>
      </c>
      <c r="E37" s="12"/>
      <c r="F37" s="14">
        <v>0</v>
      </c>
      <c r="G37" s="12"/>
      <c r="H37" s="14">
        <v>0</v>
      </c>
      <c r="I37" s="12"/>
      <c r="J37" s="41">
        <f t="shared" si="0"/>
        <v>0</v>
      </c>
      <c r="K37" s="12"/>
      <c r="L37" s="43">
        <f t="shared" si="1"/>
        <v>0</v>
      </c>
      <c r="M37" s="12"/>
      <c r="N37" s="14">
        <v>3333505800</v>
      </c>
      <c r="O37" s="12"/>
      <c r="P37" s="27">
        <v>0</v>
      </c>
      <c r="Q37" s="27"/>
      <c r="R37" s="12"/>
      <c r="S37" s="14">
        <v>1546201411</v>
      </c>
      <c r="T37" s="12"/>
      <c r="U37" s="41">
        <f t="shared" si="2"/>
        <v>4879707211</v>
      </c>
      <c r="V37" s="44"/>
      <c r="W37" s="43">
        <f t="shared" si="3"/>
        <v>4.8587983208152155</v>
      </c>
    </row>
    <row r="38" spans="1:23" ht="21.75" customHeight="1" x14ac:dyDescent="0.2">
      <c r="A38" s="26" t="s">
        <v>114</v>
      </c>
      <c r="B38" s="26"/>
      <c r="D38" s="14">
        <v>0</v>
      </c>
      <c r="E38" s="12"/>
      <c r="F38" s="14">
        <v>0</v>
      </c>
      <c r="G38" s="12"/>
      <c r="H38" s="14">
        <v>0</v>
      </c>
      <c r="I38" s="12"/>
      <c r="J38" s="41">
        <f t="shared" si="0"/>
        <v>0</v>
      </c>
      <c r="K38" s="12"/>
      <c r="L38" s="43">
        <f t="shared" si="1"/>
        <v>0</v>
      </c>
      <c r="M38" s="12"/>
      <c r="N38" s="14">
        <v>25250414310</v>
      </c>
      <c r="O38" s="12"/>
      <c r="P38" s="27">
        <v>0</v>
      </c>
      <c r="Q38" s="27"/>
      <c r="R38" s="12"/>
      <c r="S38" s="14">
        <v>-42666900126</v>
      </c>
      <c r="T38" s="12"/>
      <c r="U38" s="41">
        <f t="shared" si="2"/>
        <v>-17416485816</v>
      </c>
      <c r="V38" s="44"/>
      <c r="W38" s="43">
        <f t="shared" si="3"/>
        <v>-17.341858512847324</v>
      </c>
    </row>
    <row r="39" spans="1:23" ht="21.75" customHeight="1" x14ac:dyDescent="0.2">
      <c r="A39" s="26" t="s">
        <v>52</v>
      </c>
      <c r="B39" s="26"/>
      <c r="D39" s="14">
        <v>14134779661</v>
      </c>
      <c r="E39" s="12"/>
      <c r="F39" s="14">
        <v>-20481406200</v>
      </c>
      <c r="G39" s="12"/>
      <c r="H39" s="14">
        <v>0</v>
      </c>
      <c r="I39" s="12"/>
      <c r="J39" s="41">
        <f t="shared" si="0"/>
        <v>-6346626539</v>
      </c>
      <c r="K39" s="12"/>
      <c r="L39" s="43">
        <f t="shared" si="1"/>
        <v>3.7499178626013436</v>
      </c>
      <c r="M39" s="12"/>
      <c r="N39" s="14">
        <v>14134779661</v>
      </c>
      <c r="O39" s="12"/>
      <c r="P39" s="27">
        <v>-2163052467</v>
      </c>
      <c r="Q39" s="27"/>
      <c r="R39" s="12"/>
      <c r="S39" s="14">
        <v>675359354</v>
      </c>
      <c r="T39" s="12"/>
      <c r="U39" s="41">
        <f t="shared" si="2"/>
        <v>12647086548</v>
      </c>
      <c r="V39" s="44"/>
      <c r="W39" s="43">
        <f t="shared" si="3"/>
        <v>12.592895480307764</v>
      </c>
    </row>
    <row r="40" spans="1:23" ht="21.75" customHeight="1" x14ac:dyDescent="0.2">
      <c r="A40" s="26" t="s">
        <v>35</v>
      </c>
      <c r="B40" s="26"/>
      <c r="D40" s="14">
        <v>0</v>
      </c>
      <c r="E40" s="12"/>
      <c r="F40" s="14">
        <v>-6461325000</v>
      </c>
      <c r="G40" s="12"/>
      <c r="H40" s="14">
        <v>0</v>
      </c>
      <c r="I40" s="12"/>
      <c r="J40" s="41">
        <f t="shared" si="0"/>
        <v>-6461325000</v>
      </c>
      <c r="K40" s="12"/>
      <c r="L40" s="43">
        <f t="shared" si="1"/>
        <v>3.8176876935617381</v>
      </c>
      <c r="M40" s="12"/>
      <c r="N40" s="14">
        <v>10000000000</v>
      </c>
      <c r="O40" s="12"/>
      <c r="P40" s="27">
        <v>-11680087444</v>
      </c>
      <c r="Q40" s="27"/>
      <c r="R40" s="12"/>
      <c r="S40" s="14">
        <v>144014864</v>
      </c>
      <c r="T40" s="12"/>
      <c r="U40" s="41">
        <f t="shared" si="2"/>
        <v>-1536072580</v>
      </c>
      <c r="V40" s="44"/>
      <c r="W40" s="43">
        <f t="shared" si="3"/>
        <v>-1.529490715248222</v>
      </c>
    </row>
    <row r="41" spans="1:23" ht="21.75" customHeight="1" x14ac:dyDescent="0.2">
      <c r="A41" s="26" t="s">
        <v>51</v>
      </c>
      <c r="B41" s="26"/>
      <c r="D41" s="14">
        <v>0</v>
      </c>
      <c r="E41" s="12"/>
      <c r="F41" s="14">
        <v>-60</v>
      </c>
      <c r="G41" s="12"/>
      <c r="H41" s="14">
        <v>0</v>
      </c>
      <c r="I41" s="12"/>
      <c r="J41" s="41">
        <f t="shared" si="0"/>
        <v>-60</v>
      </c>
      <c r="K41" s="12"/>
      <c r="L41" s="43">
        <f t="shared" si="1"/>
        <v>3.5451128307847738E-8</v>
      </c>
      <c r="M41" s="12"/>
      <c r="N41" s="14">
        <v>0</v>
      </c>
      <c r="O41" s="12"/>
      <c r="P41" s="27">
        <v>-276</v>
      </c>
      <c r="Q41" s="27"/>
      <c r="R41" s="12"/>
      <c r="S41" s="14">
        <v>-12188377025</v>
      </c>
      <c r="T41" s="12"/>
      <c r="U41" s="41">
        <f t="shared" si="2"/>
        <v>-12188377301</v>
      </c>
      <c r="V41" s="44"/>
      <c r="W41" s="43">
        <f t="shared" si="3"/>
        <v>-12.136151740838759</v>
      </c>
    </row>
    <row r="42" spans="1:23" ht="21.75" customHeight="1" x14ac:dyDescent="0.2">
      <c r="A42" s="26" t="s">
        <v>43</v>
      </c>
      <c r="B42" s="26"/>
      <c r="D42" s="14">
        <v>0</v>
      </c>
      <c r="E42" s="12"/>
      <c r="F42" s="14">
        <v>-137732326</v>
      </c>
      <c r="G42" s="12"/>
      <c r="H42" s="14">
        <v>0</v>
      </c>
      <c r="I42" s="12"/>
      <c r="J42" s="41">
        <f t="shared" si="0"/>
        <v>-137732326</v>
      </c>
      <c r="K42" s="12"/>
      <c r="L42" s="43">
        <f t="shared" si="1"/>
        <v>8.1379439352738558E-2</v>
      </c>
      <c r="M42" s="12"/>
      <c r="N42" s="14">
        <v>0</v>
      </c>
      <c r="O42" s="12"/>
      <c r="P42" s="27">
        <v>-275464401</v>
      </c>
      <c r="Q42" s="27"/>
      <c r="R42" s="12"/>
      <c r="S42" s="14">
        <v>-78392453</v>
      </c>
      <c r="T42" s="12"/>
      <c r="U42" s="41">
        <f t="shared" si="2"/>
        <v>-353856854</v>
      </c>
      <c r="V42" s="44"/>
      <c r="W42" s="43">
        <f t="shared" si="3"/>
        <v>-0.35234062489413465</v>
      </c>
    </row>
    <row r="43" spans="1:23" ht="21.75" customHeight="1" x14ac:dyDescent="0.2">
      <c r="A43" s="26" t="s">
        <v>36</v>
      </c>
      <c r="B43" s="26"/>
      <c r="D43" s="14">
        <v>0</v>
      </c>
      <c r="E43" s="12"/>
      <c r="F43" s="14">
        <v>-1569803760</v>
      </c>
      <c r="G43" s="12"/>
      <c r="H43" s="14">
        <v>0</v>
      </c>
      <c r="I43" s="12"/>
      <c r="J43" s="41">
        <f t="shared" si="0"/>
        <v>-1569803760</v>
      </c>
      <c r="K43" s="12"/>
      <c r="L43" s="43">
        <f t="shared" si="1"/>
        <v>0.92752190856503025</v>
      </c>
      <c r="M43" s="12"/>
      <c r="N43" s="14">
        <v>0</v>
      </c>
      <c r="O43" s="12"/>
      <c r="P43" s="27">
        <v>-1419503396</v>
      </c>
      <c r="Q43" s="27"/>
      <c r="R43" s="12"/>
      <c r="S43" s="14">
        <v>84505217</v>
      </c>
      <c r="T43" s="12"/>
      <c r="U43" s="41">
        <f t="shared" si="2"/>
        <v>-1334998179</v>
      </c>
      <c r="V43" s="44"/>
      <c r="W43" s="43">
        <f t="shared" si="3"/>
        <v>-1.3292778910575853</v>
      </c>
    </row>
    <row r="44" spans="1:23" ht="21.75" customHeight="1" x14ac:dyDescent="0.2">
      <c r="A44" s="26" t="s">
        <v>23</v>
      </c>
      <c r="B44" s="26"/>
      <c r="D44" s="14">
        <v>0</v>
      </c>
      <c r="E44" s="12"/>
      <c r="F44" s="14">
        <v>-15670570709</v>
      </c>
      <c r="G44" s="12"/>
      <c r="H44" s="14">
        <v>0</v>
      </c>
      <c r="I44" s="12"/>
      <c r="J44" s="41">
        <f t="shared" si="0"/>
        <v>-15670570709</v>
      </c>
      <c r="K44" s="12"/>
      <c r="L44" s="43">
        <f t="shared" si="1"/>
        <v>9.2589902143659923</v>
      </c>
      <c r="M44" s="12"/>
      <c r="N44" s="14">
        <v>0</v>
      </c>
      <c r="O44" s="12"/>
      <c r="P44" s="27">
        <v>-19747040132</v>
      </c>
      <c r="Q44" s="27"/>
      <c r="R44" s="12"/>
      <c r="S44" s="14">
        <v>-1332114325</v>
      </c>
      <c r="T44" s="12"/>
      <c r="U44" s="41">
        <f t="shared" si="2"/>
        <v>-21079154457</v>
      </c>
      <c r="V44" s="44"/>
      <c r="W44" s="43">
        <f t="shared" si="3"/>
        <v>-20.988833110519213</v>
      </c>
    </row>
    <row r="45" spans="1:23" ht="21.75" customHeight="1" x14ac:dyDescent="0.2">
      <c r="A45" s="26" t="s">
        <v>56</v>
      </c>
      <c r="B45" s="26"/>
      <c r="D45" s="14">
        <v>33449656971</v>
      </c>
      <c r="E45" s="12"/>
      <c r="F45" s="14">
        <v>-15273022188</v>
      </c>
      <c r="G45" s="12"/>
      <c r="H45" s="14">
        <v>0</v>
      </c>
      <c r="I45" s="12"/>
      <c r="J45" s="41">
        <f t="shared" si="0"/>
        <v>18176634783</v>
      </c>
      <c r="K45" s="12"/>
      <c r="L45" s="43">
        <f t="shared" si="1"/>
        <v>-10.739703531617019</v>
      </c>
      <c r="M45" s="12"/>
      <c r="N45" s="14">
        <v>33449656971</v>
      </c>
      <c r="O45" s="12"/>
      <c r="P45" s="27">
        <v>-27452774055</v>
      </c>
      <c r="Q45" s="27"/>
      <c r="R45" s="12"/>
      <c r="S45" s="14">
        <v>-7623291702</v>
      </c>
      <c r="T45" s="12"/>
      <c r="U45" s="41">
        <f t="shared" si="2"/>
        <v>-1626408786</v>
      </c>
      <c r="V45" s="44"/>
      <c r="W45" s="43">
        <f t="shared" si="3"/>
        <v>-1.6194398427352517</v>
      </c>
    </row>
    <row r="46" spans="1:23" ht="21.75" customHeight="1" x14ac:dyDescent="0.2">
      <c r="A46" s="26" t="s">
        <v>50</v>
      </c>
      <c r="B46" s="26"/>
      <c r="D46" s="14">
        <v>0</v>
      </c>
      <c r="E46" s="12"/>
      <c r="F46" s="14">
        <v>-675954000</v>
      </c>
      <c r="G46" s="12"/>
      <c r="H46" s="14">
        <v>0</v>
      </c>
      <c r="I46" s="12"/>
      <c r="J46" s="41">
        <f t="shared" si="0"/>
        <v>-675954000</v>
      </c>
      <c r="K46" s="12"/>
      <c r="L46" s="43">
        <f t="shared" si="1"/>
        <v>0.39938886640338184</v>
      </c>
      <c r="M46" s="12"/>
      <c r="N46" s="14">
        <v>187000000</v>
      </c>
      <c r="O46" s="12"/>
      <c r="P46" s="27">
        <v>-387679727</v>
      </c>
      <c r="Q46" s="27"/>
      <c r="R46" s="12"/>
      <c r="S46" s="14">
        <v>-1316466486</v>
      </c>
      <c r="T46" s="12"/>
      <c r="U46" s="41">
        <f t="shared" si="2"/>
        <v>-1517146213</v>
      </c>
      <c r="V46" s="44"/>
      <c r="W46" s="43">
        <f t="shared" si="3"/>
        <v>-1.5106454451895113</v>
      </c>
    </row>
    <row r="47" spans="1:23" ht="21.75" customHeight="1" x14ac:dyDescent="0.2">
      <c r="A47" s="26" t="s">
        <v>53</v>
      </c>
      <c r="B47" s="26"/>
      <c r="D47" s="14">
        <v>0</v>
      </c>
      <c r="E47" s="12"/>
      <c r="F47" s="14">
        <v>-934407000</v>
      </c>
      <c r="G47" s="12"/>
      <c r="H47" s="14">
        <v>0</v>
      </c>
      <c r="I47" s="12"/>
      <c r="J47" s="41">
        <f t="shared" si="0"/>
        <v>-934407000</v>
      </c>
      <c r="K47" s="12"/>
      <c r="L47" s="43">
        <f t="shared" si="1"/>
        <v>0.55209637414585133</v>
      </c>
      <c r="M47" s="12"/>
      <c r="N47" s="14">
        <v>485372340</v>
      </c>
      <c r="O47" s="12"/>
      <c r="P47" s="27">
        <v>-9940506</v>
      </c>
      <c r="Q47" s="27"/>
      <c r="R47" s="12"/>
      <c r="S47" s="14">
        <v>-1613308278</v>
      </c>
      <c r="T47" s="12"/>
      <c r="U47" s="41">
        <f t="shared" si="2"/>
        <v>-1137876444</v>
      </c>
      <c r="V47" s="44"/>
      <c r="W47" s="43">
        <f t="shared" si="3"/>
        <v>-1.133000796223876</v>
      </c>
    </row>
    <row r="48" spans="1:23" ht="21.75" customHeight="1" x14ac:dyDescent="0.2">
      <c r="A48" s="26" t="s">
        <v>41</v>
      </c>
      <c r="B48" s="26"/>
      <c r="D48" s="14">
        <v>0</v>
      </c>
      <c r="E48" s="12"/>
      <c r="F48" s="14">
        <v>-6481160272</v>
      </c>
      <c r="G48" s="12"/>
      <c r="H48" s="14">
        <v>0</v>
      </c>
      <c r="I48" s="12"/>
      <c r="J48" s="41">
        <f t="shared" si="0"/>
        <v>-6481160272</v>
      </c>
      <c r="K48" s="12"/>
      <c r="L48" s="43">
        <f t="shared" si="1"/>
        <v>3.8294074064399561</v>
      </c>
      <c r="M48" s="12"/>
      <c r="N48" s="14">
        <v>78000000000</v>
      </c>
      <c r="O48" s="12"/>
      <c r="P48" s="27">
        <v>-32854463186</v>
      </c>
      <c r="Q48" s="27"/>
      <c r="R48" s="12"/>
      <c r="S48" s="14">
        <v>-2980987478</v>
      </c>
      <c r="T48" s="12"/>
      <c r="U48" s="41">
        <f t="shared" si="2"/>
        <v>42164549336</v>
      </c>
      <c r="V48" s="44"/>
      <c r="W48" s="43">
        <f t="shared" si="3"/>
        <v>41.983879903668083</v>
      </c>
    </row>
    <row r="49" spans="1:23" ht="21.75" customHeight="1" x14ac:dyDescent="0.2">
      <c r="A49" s="26" t="s">
        <v>115</v>
      </c>
      <c r="B49" s="26"/>
      <c r="D49" s="14">
        <v>0</v>
      </c>
      <c r="E49" s="12"/>
      <c r="F49" s="14">
        <v>0</v>
      </c>
      <c r="G49" s="12"/>
      <c r="H49" s="14">
        <v>0</v>
      </c>
      <c r="I49" s="12"/>
      <c r="J49" s="41">
        <f t="shared" si="0"/>
        <v>0</v>
      </c>
      <c r="K49" s="12"/>
      <c r="L49" s="43">
        <f t="shared" si="1"/>
        <v>0</v>
      </c>
      <c r="M49" s="12"/>
      <c r="N49" s="14">
        <v>1199868508</v>
      </c>
      <c r="O49" s="12"/>
      <c r="P49" s="27">
        <v>0</v>
      </c>
      <c r="Q49" s="27"/>
      <c r="R49" s="12"/>
      <c r="S49" s="14">
        <v>-3438132506</v>
      </c>
      <c r="T49" s="12"/>
      <c r="U49" s="41">
        <f t="shared" si="2"/>
        <v>-2238263998</v>
      </c>
      <c r="V49" s="44"/>
      <c r="W49" s="43">
        <f t="shared" si="3"/>
        <v>-2.2286733373076451</v>
      </c>
    </row>
    <row r="50" spans="1:23" ht="21.75" customHeight="1" x14ac:dyDescent="0.2">
      <c r="A50" s="26" t="s">
        <v>116</v>
      </c>
      <c r="B50" s="26"/>
      <c r="D50" s="14">
        <v>0</v>
      </c>
      <c r="E50" s="12"/>
      <c r="F50" s="14">
        <v>0</v>
      </c>
      <c r="G50" s="12"/>
      <c r="H50" s="14">
        <v>0</v>
      </c>
      <c r="I50" s="12"/>
      <c r="J50" s="41">
        <f t="shared" si="0"/>
        <v>0</v>
      </c>
      <c r="K50" s="12"/>
      <c r="L50" s="43">
        <f t="shared" si="1"/>
        <v>0</v>
      </c>
      <c r="M50" s="12"/>
      <c r="N50" s="14">
        <v>0</v>
      </c>
      <c r="O50" s="12"/>
      <c r="P50" s="27">
        <v>0</v>
      </c>
      <c r="Q50" s="27"/>
      <c r="R50" s="12"/>
      <c r="S50" s="14">
        <v>-9846946</v>
      </c>
      <c r="T50" s="12"/>
      <c r="U50" s="41">
        <f t="shared" si="2"/>
        <v>-9846946</v>
      </c>
      <c r="V50" s="44"/>
      <c r="W50" s="43">
        <f t="shared" si="3"/>
        <v>-9.8047531585718547E-3</v>
      </c>
    </row>
    <row r="51" spans="1:23" ht="21.75" customHeight="1" x14ac:dyDescent="0.2">
      <c r="A51" s="26" t="s">
        <v>47</v>
      </c>
      <c r="B51" s="26"/>
      <c r="D51" s="14">
        <v>0</v>
      </c>
      <c r="E51" s="12"/>
      <c r="F51" s="14">
        <v>-16901434530</v>
      </c>
      <c r="G51" s="12"/>
      <c r="H51" s="14">
        <v>0</v>
      </c>
      <c r="I51" s="12"/>
      <c r="J51" s="41">
        <f t="shared" si="0"/>
        <v>-16901434530</v>
      </c>
      <c r="K51" s="12"/>
      <c r="L51" s="43">
        <f t="shared" si="1"/>
        <v>9.9862487351619702</v>
      </c>
      <c r="M51" s="12"/>
      <c r="N51" s="14">
        <v>2261881412</v>
      </c>
      <c r="O51" s="12"/>
      <c r="P51" s="27">
        <v>-25036938552</v>
      </c>
      <c r="Q51" s="27"/>
      <c r="R51" s="12"/>
      <c r="S51" s="14">
        <v>-1997051160</v>
      </c>
      <c r="T51" s="12"/>
      <c r="U51" s="41">
        <f t="shared" si="2"/>
        <v>-24772108300</v>
      </c>
      <c r="V51" s="44"/>
      <c r="W51" s="43">
        <f t="shared" si="3"/>
        <v>-24.66596314216703</v>
      </c>
    </row>
    <row r="52" spans="1:23" ht="21.75" customHeight="1" x14ac:dyDescent="0.2">
      <c r="A52" s="26" t="s">
        <v>38</v>
      </c>
      <c r="B52" s="26"/>
      <c r="D52" s="14">
        <v>0</v>
      </c>
      <c r="E52" s="12"/>
      <c r="F52" s="14">
        <v>-487318230</v>
      </c>
      <c r="G52" s="12"/>
      <c r="H52" s="14">
        <v>0</v>
      </c>
      <c r="I52" s="12"/>
      <c r="J52" s="41">
        <f t="shared" si="0"/>
        <v>-487318230</v>
      </c>
      <c r="K52" s="12"/>
      <c r="L52" s="43">
        <f t="shared" si="1"/>
        <v>0.28793301830805423</v>
      </c>
      <c r="M52" s="12"/>
      <c r="N52" s="14">
        <v>14529908441</v>
      </c>
      <c r="O52" s="12"/>
      <c r="P52" s="27">
        <v>-33570810903</v>
      </c>
      <c r="Q52" s="27"/>
      <c r="R52" s="12"/>
      <c r="S52" s="14">
        <v>-3639390906</v>
      </c>
      <c r="T52" s="12"/>
      <c r="U52" s="41">
        <f t="shared" si="2"/>
        <v>-22680293368</v>
      </c>
      <c r="V52" s="44"/>
      <c r="W52" s="43">
        <f t="shared" si="3"/>
        <v>-22.583111356275772</v>
      </c>
    </row>
    <row r="53" spans="1:23" ht="21.75" customHeight="1" x14ac:dyDescent="0.2">
      <c r="A53" s="26" t="s">
        <v>48</v>
      </c>
      <c r="B53" s="26"/>
      <c r="D53" s="14">
        <v>0</v>
      </c>
      <c r="E53" s="12"/>
      <c r="F53" s="14">
        <v>332224214</v>
      </c>
      <c r="G53" s="12"/>
      <c r="H53" s="14">
        <v>0</v>
      </c>
      <c r="I53" s="12"/>
      <c r="J53" s="41">
        <f t="shared" si="0"/>
        <v>332224214</v>
      </c>
      <c r="K53" s="12"/>
      <c r="L53" s="43">
        <f t="shared" si="1"/>
        <v>-0.19629538729146442</v>
      </c>
      <c r="M53" s="12"/>
      <c r="N53" s="14">
        <v>4080000000</v>
      </c>
      <c r="O53" s="12"/>
      <c r="P53" s="27">
        <v>278858178</v>
      </c>
      <c r="Q53" s="27"/>
      <c r="R53" s="12"/>
      <c r="S53" s="14">
        <v>175330845</v>
      </c>
      <c r="T53" s="12"/>
      <c r="U53" s="41">
        <f t="shared" si="2"/>
        <v>4534189023</v>
      </c>
      <c r="V53" s="44"/>
      <c r="W53" s="43">
        <f t="shared" si="3"/>
        <v>4.514760631856932</v>
      </c>
    </row>
    <row r="54" spans="1:23" ht="21.75" customHeight="1" x14ac:dyDescent="0.2">
      <c r="A54" s="26" t="s">
        <v>22</v>
      </c>
      <c r="B54" s="26"/>
      <c r="D54" s="14">
        <v>0</v>
      </c>
      <c r="E54" s="12"/>
      <c r="F54" s="14">
        <v>-5407422707</v>
      </c>
      <c r="G54" s="12"/>
      <c r="H54" s="14">
        <v>0</v>
      </c>
      <c r="I54" s="12"/>
      <c r="J54" s="41">
        <f t="shared" si="0"/>
        <v>-5407422707</v>
      </c>
      <c r="K54" s="12"/>
      <c r="L54" s="43">
        <f t="shared" si="1"/>
        <v>3.1949872700104387</v>
      </c>
      <c r="M54" s="12"/>
      <c r="N54" s="14">
        <v>2797605990</v>
      </c>
      <c r="O54" s="12"/>
      <c r="P54" s="27">
        <v>-9088500116</v>
      </c>
      <c r="Q54" s="27"/>
      <c r="R54" s="12"/>
      <c r="S54" s="14">
        <v>42494051</v>
      </c>
      <c r="T54" s="12"/>
      <c r="U54" s="41">
        <f t="shared" si="2"/>
        <v>-6248400075</v>
      </c>
      <c r="V54" s="44"/>
      <c r="W54" s="43">
        <f t="shared" si="3"/>
        <v>-6.2216265196718723</v>
      </c>
    </row>
    <row r="55" spans="1:23" ht="21.75" customHeight="1" x14ac:dyDescent="0.2">
      <c r="A55" s="26" t="s">
        <v>117</v>
      </c>
      <c r="B55" s="26"/>
      <c r="D55" s="14">
        <v>0</v>
      </c>
      <c r="E55" s="12"/>
      <c r="F55" s="14">
        <v>0</v>
      </c>
      <c r="G55" s="12"/>
      <c r="H55" s="14">
        <v>0</v>
      </c>
      <c r="I55" s="12"/>
      <c r="J55" s="41">
        <f t="shared" si="0"/>
        <v>0</v>
      </c>
      <c r="K55" s="12"/>
      <c r="L55" s="43">
        <f t="shared" si="1"/>
        <v>0</v>
      </c>
      <c r="M55" s="12"/>
      <c r="N55" s="14">
        <v>0</v>
      </c>
      <c r="O55" s="12"/>
      <c r="P55" s="27">
        <v>0</v>
      </c>
      <c r="Q55" s="27"/>
      <c r="R55" s="12"/>
      <c r="S55" s="14">
        <v>-6544349110</v>
      </c>
      <c r="T55" s="12"/>
      <c r="U55" s="41">
        <f t="shared" si="2"/>
        <v>-6544349110</v>
      </c>
      <c r="V55" s="44"/>
      <c r="W55" s="43">
        <f t="shared" si="3"/>
        <v>-6.5163074527949494</v>
      </c>
    </row>
    <row r="56" spans="1:23" ht="21.75" customHeight="1" x14ac:dyDescent="0.2">
      <c r="A56" s="26" t="s">
        <v>118</v>
      </c>
      <c r="B56" s="26"/>
      <c r="D56" s="14">
        <v>0</v>
      </c>
      <c r="E56" s="12"/>
      <c r="F56" s="14">
        <v>0</v>
      </c>
      <c r="G56" s="12"/>
      <c r="H56" s="14">
        <v>0</v>
      </c>
      <c r="I56" s="12"/>
      <c r="J56" s="41">
        <f t="shared" si="0"/>
        <v>0</v>
      </c>
      <c r="K56" s="12"/>
      <c r="L56" s="43">
        <f t="shared" si="1"/>
        <v>0</v>
      </c>
      <c r="M56" s="12"/>
      <c r="N56" s="14">
        <v>0</v>
      </c>
      <c r="O56" s="12"/>
      <c r="P56" s="27">
        <v>0</v>
      </c>
      <c r="Q56" s="27"/>
      <c r="R56" s="12"/>
      <c r="S56" s="14">
        <v>3050593983</v>
      </c>
      <c r="T56" s="12"/>
      <c r="U56" s="41">
        <f t="shared" si="2"/>
        <v>3050593983</v>
      </c>
      <c r="V56" s="44"/>
      <c r="W56" s="43">
        <f t="shared" si="3"/>
        <v>3.0375225973961415</v>
      </c>
    </row>
    <row r="57" spans="1:23" ht="21.75" customHeight="1" x14ac:dyDescent="0.2">
      <c r="A57" s="26" t="s">
        <v>59</v>
      </c>
      <c r="B57" s="26"/>
      <c r="D57" s="14">
        <v>0</v>
      </c>
      <c r="E57" s="12"/>
      <c r="F57" s="14">
        <v>-18160715111</v>
      </c>
      <c r="G57" s="12"/>
      <c r="H57" s="14">
        <v>0</v>
      </c>
      <c r="I57" s="12"/>
      <c r="J57" s="41">
        <f t="shared" si="0"/>
        <v>-18160715111</v>
      </c>
      <c r="K57" s="12"/>
      <c r="L57" s="43">
        <f t="shared" si="1"/>
        <v>10.730297359372171</v>
      </c>
      <c r="M57" s="12"/>
      <c r="N57" s="14">
        <v>15021521590</v>
      </c>
      <c r="O57" s="12"/>
      <c r="P57" s="27">
        <v>-47358798925</v>
      </c>
      <c r="Q57" s="27"/>
      <c r="R57" s="12"/>
      <c r="S57" s="14">
        <v>5540924155</v>
      </c>
      <c r="T57" s="12"/>
      <c r="U57" s="41">
        <f t="shared" si="2"/>
        <v>-26796353180</v>
      </c>
      <c r="V57" s="44"/>
      <c r="W57" s="43">
        <f t="shared" si="3"/>
        <v>-26.681534404658251</v>
      </c>
    </row>
    <row r="58" spans="1:23" ht="21.75" customHeight="1" x14ac:dyDescent="0.2">
      <c r="A58" s="26" t="s">
        <v>45</v>
      </c>
      <c r="B58" s="26"/>
      <c r="D58" s="14">
        <v>0</v>
      </c>
      <c r="E58" s="12"/>
      <c r="F58" s="14">
        <v>-1252503000</v>
      </c>
      <c r="G58" s="12"/>
      <c r="H58" s="14">
        <v>0</v>
      </c>
      <c r="I58" s="12"/>
      <c r="J58" s="41">
        <f t="shared" si="0"/>
        <v>-1252503000</v>
      </c>
      <c r="K58" s="12"/>
      <c r="L58" s="43">
        <f t="shared" si="1"/>
        <v>0.74004407598273692</v>
      </c>
      <c r="M58" s="12"/>
      <c r="N58" s="14">
        <v>0</v>
      </c>
      <c r="O58" s="12"/>
      <c r="P58" s="27">
        <v>1163038427</v>
      </c>
      <c r="Q58" s="27"/>
      <c r="R58" s="12"/>
      <c r="S58" s="14">
        <v>10172629574</v>
      </c>
      <c r="T58" s="12"/>
      <c r="U58" s="41">
        <f t="shared" si="2"/>
        <v>11335668001</v>
      </c>
      <c r="V58" s="44"/>
      <c r="W58" s="43">
        <f t="shared" si="3"/>
        <v>11.287096185693175</v>
      </c>
    </row>
    <row r="59" spans="1:23" ht="21.75" customHeight="1" x14ac:dyDescent="0.2">
      <c r="A59" s="26" t="s">
        <v>28</v>
      </c>
      <c r="B59" s="26"/>
      <c r="D59" s="14">
        <v>0</v>
      </c>
      <c r="E59" s="12"/>
      <c r="F59" s="14">
        <v>-17179867935</v>
      </c>
      <c r="G59" s="12"/>
      <c r="H59" s="14">
        <v>0</v>
      </c>
      <c r="I59" s="12"/>
      <c r="J59" s="41">
        <f t="shared" si="0"/>
        <v>-17179867935</v>
      </c>
      <c r="K59" s="12"/>
      <c r="L59" s="43">
        <f t="shared" si="1"/>
        <v>10.150761707926069</v>
      </c>
      <c r="M59" s="12"/>
      <c r="N59" s="14">
        <v>22200000000</v>
      </c>
      <c r="O59" s="12"/>
      <c r="P59" s="27">
        <v>-8143059300</v>
      </c>
      <c r="Q59" s="27"/>
      <c r="R59" s="12"/>
      <c r="S59" s="14">
        <v>-4874284680</v>
      </c>
      <c r="T59" s="12"/>
      <c r="U59" s="41">
        <f t="shared" si="2"/>
        <v>9182656020</v>
      </c>
      <c r="V59" s="44"/>
      <c r="W59" s="43">
        <f t="shared" si="3"/>
        <v>9.1433095719397528</v>
      </c>
    </row>
    <row r="60" spans="1:23" ht="21.75" customHeight="1" x14ac:dyDescent="0.2">
      <c r="A60" s="26" t="s">
        <v>119</v>
      </c>
      <c r="B60" s="26"/>
      <c r="D60" s="14">
        <v>0</v>
      </c>
      <c r="E60" s="12"/>
      <c r="F60" s="14">
        <v>0</v>
      </c>
      <c r="G60" s="12"/>
      <c r="H60" s="14">
        <v>0</v>
      </c>
      <c r="I60" s="12"/>
      <c r="J60" s="41">
        <f t="shared" si="0"/>
        <v>0</v>
      </c>
      <c r="K60" s="12"/>
      <c r="L60" s="43">
        <f t="shared" si="1"/>
        <v>0</v>
      </c>
      <c r="M60" s="12"/>
      <c r="N60" s="14">
        <v>0</v>
      </c>
      <c r="O60" s="12"/>
      <c r="P60" s="27">
        <v>0</v>
      </c>
      <c r="Q60" s="27"/>
      <c r="R60" s="12"/>
      <c r="S60" s="14">
        <v>-9172762077</v>
      </c>
      <c r="T60" s="12"/>
      <c r="U60" s="41">
        <f t="shared" si="2"/>
        <v>-9172762077</v>
      </c>
      <c r="V60" s="44"/>
      <c r="W60" s="43">
        <f t="shared" si="3"/>
        <v>-9.133458023157015</v>
      </c>
    </row>
    <row r="61" spans="1:23" ht="21.75" customHeight="1" x14ac:dyDescent="0.2">
      <c r="A61" s="26" t="s">
        <v>27</v>
      </c>
      <c r="B61" s="26"/>
      <c r="D61" s="14">
        <v>0</v>
      </c>
      <c r="E61" s="12"/>
      <c r="F61" s="14">
        <v>5051762100</v>
      </c>
      <c r="G61" s="12"/>
      <c r="H61" s="14">
        <v>0</v>
      </c>
      <c r="I61" s="12"/>
      <c r="J61" s="41">
        <f t="shared" si="0"/>
        <v>5051762100</v>
      </c>
      <c r="K61" s="12"/>
      <c r="L61" s="43">
        <f t="shared" si="1"/>
        <v>-2.9848444397970386</v>
      </c>
      <c r="M61" s="12"/>
      <c r="N61" s="14">
        <v>0</v>
      </c>
      <c r="O61" s="12"/>
      <c r="P61" s="27">
        <v>58281151502</v>
      </c>
      <c r="Q61" s="27"/>
      <c r="R61" s="12"/>
      <c r="S61" s="14">
        <v>-1339774730</v>
      </c>
      <c r="T61" s="12"/>
      <c r="U61" s="41">
        <f t="shared" si="2"/>
        <v>56941376772</v>
      </c>
      <c r="V61" s="44"/>
      <c r="W61" s="43">
        <f t="shared" si="3"/>
        <v>56.697390618238089</v>
      </c>
    </row>
    <row r="62" spans="1:23" ht="21.75" customHeight="1" x14ac:dyDescent="0.2">
      <c r="A62" s="26" t="s">
        <v>31</v>
      </c>
      <c r="B62" s="26"/>
      <c r="D62" s="14">
        <v>0</v>
      </c>
      <c r="E62" s="12"/>
      <c r="F62" s="14">
        <v>-2941195140</v>
      </c>
      <c r="G62" s="12"/>
      <c r="H62" s="14">
        <v>0</v>
      </c>
      <c r="I62" s="12"/>
      <c r="J62" s="41">
        <f t="shared" si="0"/>
        <v>-2941195140</v>
      </c>
      <c r="K62" s="12"/>
      <c r="L62" s="43">
        <f t="shared" si="1"/>
        <v>1.7378114381093033</v>
      </c>
      <c r="M62" s="12"/>
      <c r="N62" s="14">
        <v>3584700000</v>
      </c>
      <c r="O62" s="12"/>
      <c r="P62" s="27">
        <v>7296426404</v>
      </c>
      <c r="Q62" s="27"/>
      <c r="R62" s="12"/>
      <c r="S62" s="14">
        <v>718808731</v>
      </c>
      <c r="T62" s="12"/>
      <c r="U62" s="41">
        <f t="shared" si="2"/>
        <v>11599935135</v>
      </c>
      <c r="V62" s="44"/>
      <c r="W62" s="43">
        <f t="shared" si="3"/>
        <v>11.550230970508002</v>
      </c>
    </row>
    <row r="63" spans="1:23" ht="21.75" customHeight="1" x14ac:dyDescent="0.2">
      <c r="A63" s="26" t="s">
        <v>120</v>
      </c>
      <c r="B63" s="26"/>
      <c r="D63" s="14">
        <v>0</v>
      </c>
      <c r="E63" s="12"/>
      <c r="F63" s="14">
        <v>0</v>
      </c>
      <c r="G63" s="12"/>
      <c r="H63" s="14">
        <v>0</v>
      </c>
      <c r="I63" s="12"/>
      <c r="J63" s="41">
        <f t="shared" si="0"/>
        <v>0</v>
      </c>
      <c r="K63" s="12"/>
      <c r="L63" s="43">
        <f t="shared" si="1"/>
        <v>0</v>
      </c>
      <c r="M63" s="12"/>
      <c r="N63" s="14">
        <v>22392740700</v>
      </c>
      <c r="O63" s="12"/>
      <c r="P63" s="27">
        <v>0</v>
      </c>
      <c r="Q63" s="27"/>
      <c r="R63" s="12"/>
      <c r="S63" s="14">
        <v>-45377243706</v>
      </c>
      <c r="T63" s="12"/>
      <c r="U63" s="41">
        <f t="shared" si="2"/>
        <v>-22984503006</v>
      </c>
      <c r="V63" s="44"/>
      <c r="W63" s="43">
        <f t="shared" si="3"/>
        <v>-22.886017496824174</v>
      </c>
    </row>
    <row r="64" spans="1:23" ht="21.75" customHeight="1" x14ac:dyDescent="0.2">
      <c r="A64" s="26" t="s">
        <v>121</v>
      </c>
      <c r="B64" s="26"/>
      <c r="D64" s="14">
        <v>0</v>
      </c>
      <c r="E64" s="12"/>
      <c r="F64" s="14">
        <v>0</v>
      </c>
      <c r="G64" s="12"/>
      <c r="H64" s="14">
        <v>0</v>
      </c>
      <c r="I64" s="12"/>
      <c r="J64" s="41">
        <f t="shared" si="0"/>
        <v>0</v>
      </c>
      <c r="K64" s="12"/>
      <c r="L64" s="43">
        <f t="shared" si="1"/>
        <v>0</v>
      </c>
      <c r="M64" s="12"/>
      <c r="N64" s="14">
        <v>1875000000</v>
      </c>
      <c r="O64" s="12"/>
      <c r="P64" s="27">
        <v>0</v>
      </c>
      <c r="Q64" s="27"/>
      <c r="R64" s="12"/>
      <c r="S64" s="14">
        <v>-1168285946</v>
      </c>
      <c r="T64" s="12"/>
      <c r="U64" s="41">
        <f t="shared" si="2"/>
        <v>706714054</v>
      </c>
      <c r="V64" s="44"/>
      <c r="W64" s="43">
        <f t="shared" si="3"/>
        <v>0.70368587917143255</v>
      </c>
    </row>
    <row r="65" spans="1:23" ht="21.75" customHeight="1" x14ac:dyDescent="0.2">
      <c r="A65" s="26" t="s">
        <v>54</v>
      </c>
      <c r="B65" s="26"/>
      <c r="D65" s="14">
        <v>0</v>
      </c>
      <c r="E65" s="12"/>
      <c r="F65" s="14">
        <v>-13832205750</v>
      </c>
      <c r="G65" s="12"/>
      <c r="H65" s="14">
        <v>0</v>
      </c>
      <c r="I65" s="12"/>
      <c r="J65" s="41">
        <f t="shared" si="0"/>
        <v>-13832205750</v>
      </c>
      <c r="K65" s="12"/>
      <c r="L65" s="43">
        <f t="shared" si="1"/>
        <v>8.1727883470633209</v>
      </c>
      <c r="M65" s="12"/>
      <c r="N65" s="14">
        <v>3970608108</v>
      </c>
      <c r="O65" s="12"/>
      <c r="P65" s="27">
        <v>-11488732874</v>
      </c>
      <c r="Q65" s="27"/>
      <c r="R65" s="12"/>
      <c r="S65" s="14">
        <f>-140652157-787</f>
        <v>-140652944</v>
      </c>
      <c r="T65" s="12"/>
      <c r="U65" s="41">
        <f t="shared" si="2"/>
        <v>-7658777710</v>
      </c>
      <c r="V65" s="44"/>
      <c r="W65" s="43">
        <f t="shared" si="3"/>
        <v>-7.6259608758819457</v>
      </c>
    </row>
    <row r="66" spans="1:23" ht="21.75" customHeight="1" x14ac:dyDescent="0.2">
      <c r="A66" s="26" t="s">
        <v>39</v>
      </c>
      <c r="B66" s="26"/>
      <c r="D66" s="14">
        <v>0</v>
      </c>
      <c r="E66" s="12"/>
      <c r="F66" s="14">
        <v>-939377040</v>
      </c>
      <c r="G66" s="12"/>
      <c r="H66" s="14">
        <v>0</v>
      </c>
      <c r="I66" s="12"/>
      <c r="J66" s="41">
        <f t="shared" si="0"/>
        <v>-939377040</v>
      </c>
      <c r="K66" s="12"/>
      <c r="L66" s="43">
        <f t="shared" si="1"/>
        <v>0.55503293290810363</v>
      </c>
      <c r="M66" s="12"/>
      <c r="N66" s="14">
        <f>6074998650+5086</f>
        <v>6075003736</v>
      </c>
      <c r="O66" s="12"/>
      <c r="P66" s="27">
        <v>-4607420725</v>
      </c>
      <c r="Q66" s="27"/>
      <c r="R66" s="12"/>
      <c r="S66" s="14">
        <v>0</v>
      </c>
      <c r="T66" s="12"/>
      <c r="U66" s="41">
        <f t="shared" si="2"/>
        <v>1467583011</v>
      </c>
      <c r="V66" s="44"/>
      <c r="W66" s="43">
        <f t="shared" si="3"/>
        <v>1.4612946148550672</v>
      </c>
    </row>
    <row r="67" spans="1:23" ht="21.75" customHeight="1" x14ac:dyDescent="0.2">
      <c r="A67" s="26" t="s">
        <v>33</v>
      </c>
      <c r="B67" s="26"/>
      <c r="D67" s="14">
        <v>0</v>
      </c>
      <c r="E67" s="12"/>
      <c r="F67" s="14">
        <v>-31712290</v>
      </c>
      <c r="G67" s="12"/>
      <c r="H67" s="14">
        <v>0</v>
      </c>
      <c r="I67" s="12"/>
      <c r="J67" s="41">
        <f t="shared" si="0"/>
        <v>-31712290</v>
      </c>
      <c r="K67" s="12"/>
      <c r="L67" s="43">
        <f t="shared" si="1"/>
        <v>1.8737274362094613E-2</v>
      </c>
      <c r="M67" s="12"/>
      <c r="N67" s="14">
        <v>0</v>
      </c>
      <c r="O67" s="12"/>
      <c r="P67" s="27">
        <v>156483181</v>
      </c>
      <c r="Q67" s="27"/>
      <c r="R67" s="12"/>
      <c r="S67" s="14">
        <v>0</v>
      </c>
      <c r="T67" s="12"/>
      <c r="U67" s="41">
        <f t="shared" si="2"/>
        <v>156483181</v>
      </c>
      <c r="V67" s="44"/>
      <c r="W67" s="43">
        <f t="shared" si="3"/>
        <v>0.15581267158092685</v>
      </c>
    </row>
    <row r="68" spans="1:23" ht="21.75" customHeight="1" x14ac:dyDescent="0.2">
      <c r="A68" s="26" t="s">
        <v>24</v>
      </c>
      <c r="B68" s="26"/>
      <c r="D68" s="14">
        <v>0</v>
      </c>
      <c r="E68" s="12"/>
      <c r="F68" s="14">
        <v>-815121000</v>
      </c>
      <c r="G68" s="12"/>
      <c r="H68" s="14">
        <v>0</v>
      </c>
      <c r="I68" s="12"/>
      <c r="J68" s="41">
        <f t="shared" si="0"/>
        <v>-815121000</v>
      </c>
      <c r="K68" s="12"/>
      <c r="L68" s="43">
        <f t="shared" si="1"/>
        <v>0.48161598595701921</v>
      </c>
      <c r="M68" s="12"/>
      <c r="N68" s="14">
        <v>0</v>
      </c>
      <c r="O68" s="12"/>
      <c r="P68" s="27">
        <v>-2664054000</v>
      </c>
      <c r="Q68" s="27"/>
      <c r="R68" s="12"/>
      <c r="S68" s="14">
        <v>0</v>
      </c>
      <c r="T68" s="12"/>
      <c r="U68" s="41">
        <f t="shared" si="2"/>
        <v>-2664054000</v>
      </c>
      <c r="V68" s="44"/>
      <c r="W68" s="43">
        <f t="shared" si="3"/>
        <v>-2.6526388863213004</v>
      </c>
    </row>
    <row r="69" spans="1:23" ht="21.75" customHeight="1" x14ac:dyDescent="0.2">
      <c r="A69" s="26" t="s">
        <v>122</v>
      </c>
      <c r="B69" s="26"/>
      <c r="D69" s="14">
        <v>0</v>
      </c>
      <c r="E69" s="12"/>
      <c r="F69" s="14">
        <v>21217313222</v>
      </c>
      <c r="G69" s="12"/>
      <c r="H69" s="14">
        <v>0</v>
      </c>
      <c r="I69" s="12"/>
      <c r="J69" s="41">
        <f t="shared" si="0"/>
        <v>21217313222</v>
      </c>
      <c r="K69" s="12"/>
      <c r="L69" s="43">
        <f t="shared" si="1"/>
        <v>-12.536294889681937</v>
      </c>
      <c r="M69" s="12"/>
      <c r="N69" s="14">
        <v>0</v>
      </c>
      <c r="O69" s="12"/>
      <c r="P69" s="27">
        <f>26128524962+739</f>
        <v>26128525701</v>
      </c>
      <c r="Q69" s="27"/>
      <c r="R69" s="12"/>
      <c r="S69" s="14">
        <v>0</v>
      </c>
      <c r="T69" s="12"/>
      <c r="U69" s="41">
        <f t="shared" si="2"/>
        <v>26128525701</v>
      </c>
      <c r="V69" s="44"/>
      <c r="W69" s="43">
        <f t="shared" si="3"/>
        <v>26.016568476734374</v>
      </c>
    </row>
    <row r="70" spans="1:23" ht="21.75" customHeight="1" x14ac:dyDescent="0.2">
      <c r="A70" s="28" t="s">
        <v>63</v>
      </c>
      <c r="B70" s="28"/>
      <c r="D70" s="15">
        <v>0</v>
      </c>
      <c r="E70" s="12"/>
      <c r="F70" s="15">
        <v>0</v>
      </c>
      <c r="G70" s="12"/>
      <c r="H70" s="15">
        <v>0</v>
      </c>
      <c r="I70" s="12"/>
      <c r="J70" s="41">
        <f t="shared" si="0"/>
        <v>0</v>
      </c>
      <c r="K70" s="12"/>
      <c r="L70" s="43">
        <f t="shared" si="1"/>
        <v>0</v>
      </c>
      <c r="M70" s="12"/>
      <c r="N70" s="15">
        <v>0</v>
      </c>
      <c r="O70" s="12"/>
      <c r="P70" s="27">
        <v>0</v>
      </c>
      <c r="Q70" s="38"/>
      <c r="R70" s="12"/>
      <c r="S70" s="15">
        <v>0</v>
      </c>
      <c r="T70" s="12"/>
      <c r="U70" s="41">
        <f t="shared" si="2"/>
        <v>0</v>
      </c>
      <c r="V70" s="12"/>
      <c r="W70" s="43">
        <f t="shared" si="3"/>
        <v>0</v>
      </c>
    </row>
    <row r="71" spans="1:23" ht="21.75" customHeight="1" x14ac:dyDescent="0.2">
      <c r="A71" s="29" t="s">
        <v>64</v>
      </c>
      <c r="B71" s="29"/>
      <c r="D71" s="16">
        <f>SUM(D9:D70)</f>
        <v>47584436632</v>
      </c>
      <c r="E71" s="12"/>
      <c r="F71" s="16">
        <f>SUM(F9:F70)</f>
        <v>-213918111864</v>
      </c>
      <c r="G71" s="12"/>
      <c r="H71" s="16">
        <f>SUM(H9:H70)</f>
        <v>-4434066056</v>
      </c>
      <c r="I71" s="12"/>
      <c r="J71" s="16">
        <f>SUM(J9:J70)</f>
        <v>-170767741288</v>
      </c>
      <c r="K71" s="12"/>
      <c r="L71" s="17">
        <f>SUM(L9:L70)</f>
        <v>100.89848512070391</v>
      </c>
      <c r="M71" s="12"/>
      <c r="N71" s="16">
        <f>SUM(N9:N70)</f>
        <v>524780922948</v>
      </c>
      <c r="O71" s="12"/>
      <c r="P71" s="12"/>
      <c r="Q71" s="16">
        <f>SUM(P9:Q70)</f>
        <v>-278331427214</v>
      </c>
      <c r="R71" s="12"/>
      <c r="S71" s="16">
        <f>SUM(S9:S70)</f>
        <v>-151468273074</v>
      </c>
      <c r="T71" s="12"/>
      <c r="U71" s="16">
        <f>SUM(U9:U70)</f>
        <v>94981222660</v>
      </c>
      <c r="V71" s="12"/>
      <c r="W71" s="17">
        <f>SUM(W9:W70)</f>
        <v>94.574240874343317</v>
      </c>
    </row>
    <row r="73" spans="1:23" x14ac:dyDescent="0.2">
      <c r="D73" s="18"/>
      <c r="F73" s="18"/>
      <c r="H73" s="18"/>
      <c r="N73" s="18"/>
      <c r="Q73" s="18"/>
      <c r="S73" s="18"/>
    </row>
    <row r="74" spans="1:23" x14ac:dyDescent="0.2">
      <c r="D74" s="18"/>
      <c r="E74" s="18"/>
      <c r="F74" s="18"/>
      <c r="G74" s="18"/>
      <c r="H74" s="18"/>
    </row>
    <row r="75" spans="1:23" x14ac:dyDescent="0.2">
      <c r="N75" s="18"/>
      <c r="O75" s="18"/>
      <c r="P75" s="18"/>
      <c r="Q75" s="18"/>
      <c r="R75" s="18"/>
      <c r="S75" s="18"/>
    </row>
  </sheetData>
  <mergeCells count="1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9:B69"/>
    <mergeCell ref="P69:Q69"/>
    <mergeCell ref="A70:B70"/>
    <mergeCell ref="P70:Q70"/>
    <mergeCell ref="A71:B71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I20" sqref="I2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4.45" customHeight="1" x14ac:dyDescent="0.2"/>
    <row r="5" spans="1:10" ht="14.45" customHeight="1" x14ac:dyDescent="0.2">
      <c r="A5" s="1" t="s">
        <v>123</v>
      </c>
      <c r="B5" s="35" t="s">
        <v>124</v>
      </c>
      <c r="C5" s="35"/>
      <c r="D5" s="35"/>
      <c r="E5" s="35"/>
      <c r="F5" s="35"/>
      <c r="G5" s="35"/>
      <c r="H5" s="35"/>
      <c r="I5" s="35"/>
      <c r="J5" s="35"/>
    </row>
    <row r="6" spans="1:10" ht="14.45" customHeight="1" x14ac:dyDescent="0.2">
      <c r="D6" s="31" t="s">
        <v>99</v>
      </c>
      <c r="E6" s="31"/>
      <c r="F6" s="31"/>
      <c r="H6" s="31" t="s">
        <v>100</v>
      </c>
      <c r="I6" s="31"/>
      <c r="J6" s="31"/>
    </row>
    <row r="7" spans="1:10" ht="36.4" customHeight="1" x14ac:dyDescent="0.2">
      <c r="A7" s="31" t="s">
        <v>125</v>
      </c>
      <c r="B7" s="31"/>
      <c r="D7" s="10" t="s">
        <v>126</v>
      </c>
      <c r="E7" s="3"/>
      <c r="F7" s="10" t="s">
        <v>127</v>
      </c>
      <c r="H7" s="10" t="s">
        <v>126</v>
      </c>
      <c r="I7" s="3"/>
      <c r="J7" s="10" t="s">
        <v>127</v>
      </c>
    </row>
    <row r="8" spans="1:10" ht="21.75" customHeight="1" x14ac:dyDescent="0.2">
      <c r="A8" s="32" t="s">
        <v>72</v>
      </c>
      <c r="B8" s="32"/>
      <c r="D8" s="11">
        <v>1500480453</v>
      </c>
      <c r="E8" s="12"/>
      <c r="F8" s="13">
        <f>D8/$D$13*100</f>
        <v>99.993670827984317</v>
      </c>
      <c r="G8" s="12"/>
      <c r="H8" s="11">
        <v>1501357642</v>
      </c>
      <c r="I8" s="12"/>
      <c r="J8" s="13">
        <f>H8/$H$13*100</f>
        <v>98.78433647529593</v>
      </c>
    </row>
    <row r="9" spans="1:10" ht="21.75" customHeight="1" x14ac:dyDescent="0.2">
      <c r="A9" s="26" t="s">
        <v>73</v>
      </c>
      <c r="B9" s="26"/>
      <c r="D9" s="14">
        <v>2919</v>
      </c>
      <c r="E9" s="12"/>
      <c r="F9" s="43">
        <f t="shared" ref="F9:F12" si="0">D9/$D$13*100</f>
        <v>1.9452537656409322E-4</v>
      </c>
      <c r="G9" s="12"/>
      <c r="H9" s="14">
        <v>10905</v>
      </c>
      <c r="I9" s="12"/>
      <c r="J9" s="43">
        <f t="shared" ref="J9:J12" si="1">H9/$H$13*100</f>
        <v>7.1751270924899462E-4</v>
      </c>
    </row>
    <row r="10" spans="1:10" ht="21.75" customHeight="1" x14ac:dyDescent="0.2">
      <c r="A10" s="26" t="s">
        <v>74</v>
      </c>
      <c r="B10" s="26"/>
      <c r="D10" s="14">
        <v>87407</v>
      </c>
      <c r="E10" s="12"/>
      <c r="F10" s="43">
        <f t="shared" si="0"/>
        <v>5.8248987973065084E-3</v>
      </c>
      <c r="G10" s="12"/>
      <c r="H10" s="14">
        <v>474388</v>
      </c>
      <c r="I10" s="12"/>
      <c r="J10" s="43">
        <f t="shared" si="1"/>
        <v>3.1213151684109312E-2</v>
      </c>
    </row>
    <row r="11" spans="1:10" ht="21.75" customHeight="1" x14ac:dyDescent="0.2">
      <c r="A11" s="26" t="s">
        <v>75</v>
      </c>
      <c r="B11" s="26"/>
      <c r="D11" s="14">
        <v>2135</v>
      </c>
      <c r="E11" s="12"/>
      <c r="F11" s="43">
        <f t="shared" si="0"/>
        <v>1.4227875264280203E-4</v>
      </c>
      <c r="G11" s="12"/>
      <c r="H11" s="14">
        <v>23577</v>
      </c>
      <c r="I11" s="12"/>
      <c r="J11" s="43">
        <f t="shared" si="1"/>
        <v>1.5512881380984453E-3</v>
      </c>
    </row>
    <row r="12" spans="1:10" ht="21.75" customHeight="1" x14ac:dyDescent="0.2">
      <c r="A12" s="28" t="s">
        <v>79</v>
      </c>
      <c r="B12" s="28"/>
      <c r="D12" s="15">
        <v>2513</v>
      </c>
      <c r="E12" s="12"/>
      <c r="F12" s="43">
        <f t="shared" si="0"/>
        <v>1.6746908917628171E-4</v>
      </c>
      <c r="G12" s="12"/>
      <c r="H12" s="15">
        <v>17967194</v>
      </c>
      <c r="I12" s="12"/>
      <c r="J12" s="43">
        <f t="shared" si="1"/>
        <v>1.182181572172607</v>
      </c>
    </row>
    <row r="13" spans="1:10" ht="21.75" customHeight="1" x14ac:dyDescent="0.2">
      <c r="A13" s="29" t="s">
        <v>64</v>
      </c>
      <c r="B13" s="29"/>
      <c r="D13" s="16">
        <v>1500575427</v>
      </c>
      <c r="E13" s="12"/>
      <c r="F13" s="16">
        <f>SUM(F8:F12)</f>
        <v>100.00000000000001</v>
      </c>
      <c r="G13" s="12"/>
      <c r="H13" s="16">
        <v>1519833706</v>
      </c>
      <c r="I13" s="12"/>
      <c r="J13" s="16">
        <f>SUM(J8:J12)</f>
        <v>100</v>
      </c>
    </row>
  </sheetData>
  <mergeCells count="13">
    <mergeCell ref="A1:J1"/>
    <mergeCell ref="A2:J2"/>
    <mergeCell ref="A3:J3"/>
    <mergeCell ref="B5:J5"/>
    <mergeCell ref="D6:F6"/>
    <mergeCell ref="H6:J6"/>
    <mergeCell ref="A12:B12"/>
    <mergeCell ref="A13:B13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4"/>
  <sheetViews>
    <sheetView rightToLeft="1" workbookViewId="0">
      <selection activeCell="D8" sqref="D8:F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4" t="s">
        <v>0</v>
      </c>
      <c r="B1" s="34"/>
      <c r="C1" s="34"/>
      <c r="D1" s="34"/>
      <c r="E1" s="34"/>
      <c r="F1" s="34"/>
    </row>
    <row r="2" spans="1:6" ht="21.75" customHeight="1" x14ac:dyDescent="0.2">
      <c r="A2" s="34" t="s">
        <v>80</v>
      </c>
      <c r="B2" s="34"/>
      <c r="C2" s="34"/>
      <c r="D2" s="34"/>
      <c r="E2" s="34"/>
      <c r="F2" s="34"/>
    </row>
    <row r="3" spans="1:6" ht="21.75" customHeight="1" x14ac:dyDescent="0.2">
      <c r="A3" s="34" t="s">
        <v>2</v>
      </c>
      <c r="B3" s="34"/>
      <c r="C3" s="34"/>
      <c r="D3" s="34"/>
      <c r="E3" s="34"/>
      <c r="F3" s="34"/>
    </row>
    <row r="4" spans="1:6" ht="14.45" customHeight="1" x14ac:dyDescent="0.2"/>
    <row r="5" spans="1:6" ht="29.1" customHeight="1" x14ac:dyDescent="0.2">
      <c r="A5" s="1" t="s">
        <v>128</v>
      </c>
      <c r="B5" s="35" t="s">
        <v>95</v>
      </c>
      <c r="C5" s="35"/>
      <c r="D5" s="35"/>
      <c r="E5" s="35"/>
      <c r="F5" s="35"/>
    </row>
    <row r="6" spans="1:6" ht="14.45" customHeight="1" x14ac:dyDescent="0.2">
      <c r="D6" s="2" t="s">
        <v>99</v>
      </c>
      <c r="F6" s="2" t="s">
        <v>9</v>
      </c>
    </row>
    <row r="7" spans="1:6" ht="14.45" customHeight="1" x14ac:dyDescent="0.2">
      <c r="A7" s="31" t="s">
        <v>95</v>
      </c>
      <c r="B7" s="31"/>
      <c r="D7" s="4" t="s">
        <v>69</v>
      </c>
      <c r="F7" s="4" t="s">
        <v>69</v>
      </c>
    </row>
    <row r="8" spans="1:6" ht="21.75" customHeight="1" x14ac:dyDescent="0.2">
      <c r="A8" s="32" t="s">
        <v>95</v>
      </c>
      <c r="B8" s="32"/>
      <c r="D8" s="11">
        <v>2611</v>
      </c>
      <c r="E8" s="12"/>
      <c r="F8" s="11">
        <v>3036093501</v>
      </c>
    </row>
    <row r="9" spans="1:6" ht="21.75" customHeight="1" x14ac:dyDescent="0.2">
      <c r="A9" s="26" t="s">
        <v>129</v>
      </c>
      <c r="B9" s="26"/>
      <c r="D9" s="14">
        <v>0</v>
      </c>
      <c r="E9" s="12"/>
      <c r="F9" s="14">
        <v>815</v>
      </c>
    </row>
    <row r="10" spans="1:6" ht="21.75" customHeight="1" x14ac:dyDescent="0.2">
      <c r="A10" s="28" t="s">
        <v>130</v>
      </c>
      <c r="B10" s="28"/>
      <c r="D10" s="15">
        <v>20081510</v>
      </c>
      <c r="E10" s="12"/>
      <c r="F10" s="15">
        <v>893180302</v>
      </c>
    </row>
    <row r="11" spans="1:6" ht="21.75" customHeight="1" x14ac:dyDescent="0.2">
      <c r="A11" s="29" t="s">
        <v>64</v>
      </c>
      <c r="B11" s="29"/>
      <c r="D11" s="16">
        <v>20084121</v>
      </c>
      <c r="E11" s="12"/>
      <c r="F11" s="16">
        <v>3929274618</v>
      </c>
    </row>
    <row r="12" spans="1:6" x14ac:dyDescent="0.2">
      <c r="D12" s="12"/>
      <c r="E12" s="12"/>
      <c r="F12" s="12"/>
    </row>
    <row r="13" spans="1:6" x14ac:dyDescent="0.2">
      <c r="D13" s="12"/>
      <c r="E13" s="12"/>
      <c r="F13" s="12"/>
    </row>
    <row r="14" spans="1:6" x14ac:dyDescent="0.2">
      <c r="D14" s="12"/>
      <c r="E14" s="12"/>
      <c r="F14" s="1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9"/>
  <sheetViews>
    <sheetView rightToLeft="1" topLeftCell="A23" workbookViewId="0">
      <selection activeCell="S8" sqref="S8:S44"/>
    </sheetView>
  </sheetViews>
  <sheetFormatPr defaultRowHeight="12.75" x14ac:dyDescent="0.2"/>
  <cols>
    <col min="1" max="1" width="39" customWidth="1"/>
    <col min="2" max="2" width="1.28515625" customWidth="1"/>
    <col min="3" max="3" width="16.85546875" style="12" customWidth="1"/>
    <col min="4" max="4" width="1.28515625" style="12" customWidth="1"/>
    <col min="5" max="5" width="18.85546875" style="12" bestFit="1" customWidth="1"/>
    <col min="6" max="6" width="1.28515625" style="12" customWidth="1"/>
    <col min="7" max="7" width="15" style="12" bestFit="1" customWidth="1"/>
    <col min="8" max="8" width="1.28515625" style="12" customWidth="1"/>
    <col min="9" max="9" width="15" style="12" bestFit="1" customWidth="1"/>
    <col min="10" max="10" width="1.28515625" style="12" customWidth="1"/>
    <col min="11" max="11" width="13.85546875" style="12" bestFit="1" customWidth="1"/>
    <col min="12" max="12" width="1.28515625" style="12" customWidth="1"/>
    <col min="13" max="13" width="15.5703125" style="12" customWidth="1"/>
    <col min="14" max="14" width="1.28515625" style="12" customWidth="1"/>
    <col min="15" max="15" width="16.140625" style="12" bestFit="1" customWidth="1"/>
    <col min="16" max="16" width="1.28515625" style="12" customWidth="1"/>
    <col min="17" max="17" width="15" style="12" bestFit="1" customWidth="1"/>
    <col min="18" max="18" width="1.28515625" style="12" customWidth="1"/>
    <col min="19" max="19" width="16" style="12" bestFit="1" customWidth="1"/>
    <col min="20" max="20" width="0.28515625" customWidth="1"/>
  </cols>
  <sheetData>
    <row r="1" spans="1:19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4.45" customHeight="1" x14ac:dyDescent="0.2"/>
    <row r="5" spans="1:19" ht="14.45" customHeight="1" x14ac:dyDescent="0.2">
      <c r="A5" s="35" t="s">
        <v>102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4.45" customHeight="1" x14ac:dyDescent="0.2">
      <c r="A6" s="31" t="s">
        <v>65</v>
      </c>
      <c r="C6" s="31" t="s">
        <v>131</v>
      </c>
      <c r="D6" s="31"/>
      <c r="E6" s="31"/>
      <c r="F6" s="31"/>
      <c r="G6" s="31"/>
      <c r="I6" s="31" t="s">
        <v>99</v>
      </c>
      <c r="J6" s="31"/>
      <c r="K6" s="31"/>
      <c r="L6" s="31"/>
      <c r="M6" s="31"/>
      <c r="O6" s="31" t="s">
        <v>100</v>
      </c>
      <c r="P6" s="31"/>
      <c r="Q6" s="31"/>
      <c r="R6" s="31"/>
      <c r="S6" s="31"/>
    </row>
    <row r="7" spans="1:19" ht="52.5" customHeight="1" x14ac:dyDescent="0.2">
      <c r="A7" s="31"/>
      <c r="C7" s="10" t="s">
        <v>132</v>
      </c>
      <c r="D7" s="42"/>
      <c r="E7" s="10" t="s">
        <v>133</v>
      </c>
      <c r="F7" s="42"/>
      <c r="G7" s="10" t="s">
        <v>134</v>
      </c>
      <c r="I7" s="10" t="s">
        <v>135</v>
      </c>
      <c r="J7" s="42"/>
      <c r="K7" s="10" t="s">
        <v>136</v>
      </c>
      <c r="L7" s="42"/>
      <c r="M7" s="10" t="s">
        <v>137</v>
      </c>
      <c r="O7" s="10" t="s">
        <v>135</v>
      </c>
      <c r="P7" s="42"/>
      <c r="Q7" s="10" t="s">
        <v>136</v>
      </c>
      <c r="R7" s="42"/>
      <c r="S7" s="10" t="s">
        <v>137</v>
      </c>
    </row>
    <row r="8" spans="1:19" ht="21.75" customHeight="1" x14ac:dyDescent="0.2">
      <c r="A8" s="5" t="s">
        <v>60</v>
      </c>
      <c r="C8" s="22" t="s">
        <v>138</v>
      </c>
      <c r="E8" s="11">
        <v>12000064</v>
      </c>
      <c r="G8" s="11">
        <v>1540</v>
      </c>
      <c r="I8" s="11">
        <v>0</v>
      </c>
      <c r="K8" s="11">
        <v>0</v>
      </c>
      <c r="M8" s="11">
        <v>0</v>
      </c>
      <c r="O8" s="11">
        <v>18480098560</v>
      </c>
      <c r="Q8" s="11">
        <v>0</v>
      </c>
      <c r="S8" s="11">
        <f>O8-Q8</f>
        <v>18480098560</v>
      </c>
    </row>
    <row r="9" spans="1:19" ht="21.75" customHeight="1" x14ac:dyDescent="0.2">
      <c r="A9" s="6" t="s">
        <v>105</v>
      </c>
      <c r="C9" s="23" t="s">
        <v>139</v>
      </c>
      <c r="E9" s="14">
        <v>5000000</v>
      </c>
      <c r="G9" s="14">
        <v>300</v>
      </c>
      <c r="I9" s="14">
        <v>0</v>
      </c>
      <c r="K9" s="14">
        <v>0</v>
      </c>
      <c r="M9" s="14">
        <v>0</v>
      </c>
      <c r="O9" s="14">
        <v>1500000000</v>
      </c>
      <c r="Q9" s="14">
        <v>0</v>
      </c>
      <c r="S9" s="41">
        <f t="shared" ref="S9:S44" si="0">O9-Q9</f>
        <v>1500000000</v>
      </c>
    </row>
    <row r="10" spans="1:19" ht="21.75" customHeight="1" x14ac:dyDescent="0.2">
      <c r="A10" s="6" t="s">
        <v>31</v>
      </c>
      <c r="C10" s="23" t="s">
        <v>140</v>
      </c>
      <c r="E10" s="14">
        <v>5690000</v>
      </c>
      <c r="G10" s="14">
        <v>630</v>
      </c>
      <c r="I10" s="14">
        <v>0</v>
      </c>
      <c r="K10" s="14">
        <v>0</v>
      </c>
      <c r="M10" s="14">
        <v>0</v>
      </c>
      <c r="O10" s="14">
        <v>3584700000</v>
      </c>
      <c r="Q10" s="14">
        <v>0</v>
      </c>
      <c r="S10" s="41">
        <f t="shared" si="0"/>
        <v>3584700000</v>
      </c>
    </row>
    <row r="11" spans="1:19" ht="21.75" customHeight="1" x14ac:dyDescent="0.2">
      <c r="A11" s="6" t="s">
        <v>32</v>
      </c>
      <c r="C11" s="23" t="s">
        <v>141</v>
      </c>
      <c r="E11" s="14">
        <v>3000000</v>
      </c>
      <c r="G11" s="14">
        <v>350</v>
      </c>
      <c r="I11" s="14">
        <v>0</v>
      </c>
      <c r="K11" s="14">
        <v>0</v>
      </c>
      <c r="M11" s="14">
        <v>0</v>
      </c>
      <c r="O11" s="14">
        <v>1050000000</v>
      </c>
      <c r="Q11" s="14">
        <v>0</v>
      </c>
      <c r="S11" s="41">
        <f t="shared" si="0"/>
        <v>1050000000</v>
      </c>
    </row>
    <row r="12" spans="1:19" ht="21.75" customHeight="1" x14ac:dyDescent="0.2">
      <c r="A12" s="6" t="s">
        <v>19</v>
      </c>
      <c r="C12" s="23" t="s">
        <v>141</v>
      </c>
      <c r="E12" s="14">
        <v>125000000</v>
      </c>
      <c r="G12" s="14">
        <v>82</v>
      </c>
      <c r="I12" s="14">
        <v>0</v>
      </c>
      <c r="K12" s="14">
        <v>0</v>
      </c>
      <c r="M12" s="14">
        <v>0</v>
      </c>
      <c r="O12" s="14">
        <v>10250000000</v>
      </c>
      <c r="Q12" s="14">
        <v>0</v>
      </c>
      <c r="S12" s="41">
        <f t="shared" si="0"/>
        <v>10250000000</v>
      </c>
    </row>
    <row r="13" spans="1:19" ht="21.75" customHeight="1" x14ac:dyDescent="0.2">
      <c r="A13" s="6" t="s">
        <v>53</v>
      </c>
      <c r="C13" s="23" t="s">
        <v>142</v>
      </c>
      <c r="E13" s="14">
        <v>1000000</v>
      </c>
      <c r="G13" s="14">
        <v>500</v>
      </c>
      <c r="I13" s="14">
        <v>0</v>
      </c>
      <c r="K13" s="14">
        <v>0</v>
      </c>
      <c r="M13" s="14">
        <v>0</v>
      </c>
      <c r="O13" s="14">
        <v>500000000</v>
      </c>
      <c r="Q13" s="14">
        <v>14627660</v>
      </c>
      <c r="S13" s="41">
        <f t="shared" si="0"/>
        <v>485372340</v>
      </c>
    </row>
    <row r="14" spans="1:19" ht="21.75" customHeight="1" x14ac:dyDescent="0.2">
      <c r="A14" s="6" t="s">
        <v>44</v>
      </c>
      <c r="C14" s="23" t="s">
        <v>143</v>
      </c>
      <c r="E14" s="14">
        <v>15000000</v>
      </c>
      <c r="G14" s="14">
        <v>2920</v>
      </c>
      <c r="I14" s="14">
        <v>0</v>
      </c>
      <c r="K14" s="14">
        <v>0</v>
      </c>
      <c r="M14" s="14">
        <v>0</v>
      </c>
      <c r="O14" s="14">
        <v>43800000000</v>
      </c>
      <c r="Q14" s="14">
        <v>0</v>
      </c>
      <c r="S14" s="41">
        <f t="shared" si="0"/>
        <v>43800000000</v>
      </c>
    </row>
    <row r="15" spans="1:19" ht="21.75" customHeight="1" x14ac:dyDescent="0.2">
      <c r="A15" s="6" t="s">
        <v>42</v>
      </c>
      <c r="C15" s="23" t="s">
        <v>144</v>
      </c>
      <c r="E15" s="14">
        <v>3408392</v>
      </c>
      <c r="G15" s="14">
        <v>6500</v>
      </c>
      <c r="I15" s="14">
        <v>0</v>
      </c>
      <c r="K15" s="14">
        <v>0</v>
      </c>
      <c r="M15" s="14">
        <v>0</v>
      </c>
      <c r="O15" s="14">
        <v>22154548000</v>
      </c>
      <c r="Q15" s="14">
        <v>343597171</v>
      </c>
      <c r="S15" s="41">
        <f t="shared" si="0"/>
        <v>21810950829</v>
      </c>
    </row>
    <row r="16" spans="1:19" ht="21.75" customHeight="1" x14ac:dyDescent="0.2">
      <c r="A16" s="6" t="s">
        <v>59</v>
      </c>
      <c r="C16" s="23" t="s">
        <v>145</v>
      </c>
      <c r="E16" s="14">
        <v>40598707</v>
      </c>
      <c r="G16" s="14">
        <v>370</v>
      </c>
      <c r="I16" s="14">
        <v>0</v>
      </c>
      <c r="K16" s="14">
        <v>0</v>
      </c>
      <c r="M16" s="14">
        <v>0</v>
      </c>
      <c r="O16" s="14">
        <v>15021521590</v>
      </c>
      <c r="Q16" s="14">
        <v>0</v>
      </c>
      <c r="S16" s="41">
        <f t="shared" si="0"/>
        <v>15021521590</v>
      </c>
    </row>
    <row r="17" spans="1:19" ht="21.75" customHeight="1" x14ac:dyDescent="0.2">
      <c r="A17" s="6" t="s">
        <v>54</v>
      </c>
      <c r="C17" s="23" t="s">
        <v>143</v>
      </c>
      <c r="E17" s="14">
        <v>57500000</v>
      </c>
      <c r="G17" s="14">
        <v>70</v>
      </c>
      <c r="I17" s="14">
        <v>0</v>
      </c>
      <c r="K17" s="14">
        <v>0</v>
      </c>
      <c r="M17" s="14">
        <v>0</v>
      </c>
      <c r="O17" s="14">
        <v>4025000000</v>
      </c>
      <c r="Q17" s="14">
        <v>54391892</v>
      </c>
      <c r="S17" s="41">
        <f t="shared" si="0"/>
        <v>3970608108</v>
      </c>
    </row>
    <row r="18" spans="1:19" ht="21.75" customHeight="1" x14ac:dyDescent="0.2">
      <c r="A18" s="6" t="s">
        <v>41</v>
      </c>
      <c r="C18" s="23" t="s">
        <v>146</v>
      </c>
      <c r="E18" s="14">
        <v>12000000</v>
      </c>
      <c r="G18" s="14">
        <v>6500</v>
      </c>
      <c r="I18" s="14">
        <v>0</v>
      </c>
      <c r="K18" s="14">
        <v>0</v>
      </c>
      <c r="M18" s="14">
        <v>0</v>
      </c>
      <c r="O18" s="14">
        <v>78000000000</v>
      </c>
      <c r="Q18" s="14">
        <v>0</v>
      </c>
      <c r="S18" s="41">
        <f t="shared" si="0"/>
        <v>78000000000</v>
      </c>
    </row>
    <row r="19" spans="1:19" ht="21.75" customHeight="1" x14ac:dyDescent="0.2">
      <c r="A19" s="6" t="s">
        <v>115</v>
      </c>
      <c r="C19" s="23" t="s">
        <v>147</v>
      </c>
      <c r="E19" s="14">
        <v>1250000</v>
      </c>
      <c r="G19" s="14">
        <v>1000</v>
      </c>
      <c r="I19" s="14">
        <v>0</v>
      </c>
      <c r="K19" s="14">
        <v>0</v>
      </c>
      <c r="M19" s="14">
        <v>0</v>
      </c>
      <c r="O19" s="14">
        <v>1250000000</v>
      </c>
      <c r="Q19" s="14">
        <v>50131492</v>
      </c>
      <c r="S19" s="41">
        <f t="shared" si="0"/>
        <v>1199868508</v>
      </c>
    </row>
    <row r="20" spans="1:19" ht="21.75" customHeight="1" x14ac:dyDescent="0.2">
      <c r="A20" s="6" t="s">
        <v>26</v>
      </c>
      <c r="C20" s="23" t="s">
        <v>146</v>
      </c>
      <c r="E20" s="14">
        <v>23963559</v>
      </c>
      <c r="G20" s="14">
        <v>1680</v>
      </c>
      <c r="I20" s="14">
        <v>0</v>
      </c>
      <c r="K20" s="14">
        <v>0</v>
      </c>
      <c r="M20" s="14">
        <v>0</v>
      </c>
      <c r="O20" s="14">
        <v>40258779120</v>
      </c>
      <c r="Q20" s="14">
        <v>3705410019</v>
      </c>
      <c r="S20" s="41">
        <f t="shared" si="0"/>
        <v>36553369101</v>
      </c>
    </row>
    <row r="21" spans="1:19" ht="21.75" customHeight="1" x14ac:dyDescent="0.2">
      <c r="A21" s="6" t="s">
        <v>25</v>
      </c>
      <c r="C21" s="23" t="s">
        <v>146</v>
      </c>
      <c r="E21" s="14">
        <v>10000000</v>
      </c>
      <c r="G21" s="14">
        <v>610</v>
      </c>
      <c r="I21" s="14">
        <v>0</v>
      </c>
      <c r="K21" s="14">
        <v>0</v>
      </c>
      <c r="M21" s="14">
        <v>0</v>
      </c>
      <c r="O21" s="14">
        <v>6100000000</v>
      </c>
      <c r="Q21" s="14">
        <v>0</v>
      </c>
      <c r="S21" s="41">
        <f t="shared" si="0"/>
        <v>6100000000</v>
      </c>
    </row>
    <row r="22" spans="1:19" ht="21.75" customHeight="1" x14ac:dyDescent="0.2">
      <c r="A22" s="6" t="s">
        <v>49</v>
      </c>
      <c r="C22" s="23" t="s">
        <v>143</v>
      </c>
      <c r="E22" s="14">
        <v>100000000</v>
      </c>
      <c r="G22" s="14">
        <v>400</v>
      </c>
      <c r="I22" s="14">
        <v>0</v>
      </c>
      <c r="K22" s="14">
        <v>0</v>
      </c>
      <c r="M22" s="14">
        <v>0</v>
      </c>
      <c r="O22" s="14">
        <v>40000000000</v>
      </c>
      <c r="Q22" s="14">
        <v>0</v>
      </c>
      <c r="S22" s="41">
        <f t="shared" si="0"/>
        <v>40000000000</v>
      </c>
    </row>
    <row r="23" spans="1:19" ht="21.75" customHeight="1" x14ac:dyDescent="0.2">
      <c r="A23" s="6" t="s">
        <v>50</v>
      </c>
      <c r="C23" s="23" t="s">
        <v>140</v>
      </c>
      <c r="E23" s="14">
        <v>1000000</v>
      </c>
      <c r="G23" s="14">
        <v>187</v>
      </c>
      <c r="I23" s="14">
        <v>0</v>
      </c>
      <c r="K23" s="14">
        <v>0</v>
      </c>
      <c r="M23" s="14">
        <v>0</v>
      </c>
      <c r="O23" s="14">
        <v>187000000</v>
      </c>
      <c r="Q23" s="14">
        <v>0</v>
      </c>
      <c r="S23" s="41">
        <f t="shared" si="0"/>
        <v>187000000</v>
      </c>
    </row>
    <row r="24" spans="1:19" ht="21.75" customHeight="1" x14ac:dyDescent="0.2">
      <c r="A24" s="6" t="s">
        <v>62</v>
      </c>
      <c r="C24" s="23" t="s">
        <v>143</v>
      </c>
      <c r="E24" s="14">
        <v>5000000</v>
      </c>
      <c r="G24" s="14">
        <v>960</v>
      </c>
      <c r="I24" s="14">
        <v>0</v>
      </c>
      <c r="K24" s="14">
        <v>0</v>
      </c>
      <c r="M24" s="14">
        <v>0</v>
      </c>
      <c r="O24" s="14">
        <v>4800000000</v>
      </c>
      <c r="Q24" s="14">
        <v>87155346</v>
      </c>
      <c r="S24" s="41">
        <f t="shared" si="0"/>
        <v>4712844654</v>
      </c>
    </row>
    <row r="25" spans="1:19" ht="21.75" customHeight="1" x14ac:dyDescent="0.2">
      <c r="A25" s="6" t="s">
        <v>61</v>
      </c>
      <c r="C25" s="23" t="s">
        <v>139</v>
      </c>
      <c r="E25" s="14">
        <v>20345585</v>
      </c>
      <c r="G25" s="14">
        <v>682</v>
      </c>
      <c r="I25" s="14">
        <v>0</v>
      </c>
      <c r="K25" s="14">
        <v>0</v>
      </c>
      <c r="M25" s="14">
        <v>0</v>
      </c>
      <c r="O25" s="14">
        <v>13875688970</v>
      </c>
      <c r="Q25" s="14">
        <v>1004973661</v>
      </c>
      <c r="S25" s="41">
        <f t="shared" si="0"/>
        <v>12870715309</v>
      </c>
    </row>
    <row r="26" spans="1:19" ht="21.75" customHeight="1" x14ac:dyDescent="0.2">
      <c r="A26" s="6" t="s">
        <v>22</v>
      </c>
      <c r="C26" s="23" t="s">
        <v>148</v>
      </c>
      <c r="E26" s="14">
        <v>31084511</v>
      </c>
      <c r="G26" s="14">
        <v>90</v>
      </c>
      <c r="I26" s="14">
        <v>0</v>
      </c>
      <c r="K26" s="14">
        <v>0</v>
      </c>
      <c r="M26" s="14">
        <v>0</v>
      </c>
      <c r="O26" s="14">
        <v>2797605990</v>
      </c>
      <c r="Q26" s="14">
        <v>0</v>
      </c>
      <c r="S26" s="41">
        <f t="shared" si="0"/>
        <v>2797605990</v>
      </c>
    </row>
    <row r="27" spans="1:19" ht="21.75" customHeight="1" x14ac:dyDescent="0.2">
      <c r="A27" s="6" t="s">
        <v>35</v>
      </c>
      <c r="C27" s="23" t="s">
        <v>149</v>
      </c>
      <c r="E27" s="14">
        <v>5000000</v>
      </c>
      <c r="G27" s="14">
        <v>2000</v>
      </c>
      <c r="I27" s="14">
        <v>0</v>
      </c>
      <c r="K27" s="14">
        <v>0</v>
      </c>
      <c r="M27" s="14">
        <v>0</v>
      </c>
      <c r="O27" s="14">
        <v>10000000000</v>
      </c>
      <c r="Q27" s="14">
        <v>0</v>
      </c>
      <c r="S27" s="41">
        <f t="shared" si="0"/>
        <v>10000000000</v>
      </c>
    </row>
    <row r="28" spans="1:19" ht="21.75" customHeight="1" x14ac:dyDescent="0.2">
      <c r="A28" s="6" t="s">
        <v>38</v>
      </c>
      <c r="C28" s="23" t="s">
        <v>149</v>
      </c>
      <c r="E28" s="14">
        <v>5447057</v>
      </c>
      <c r="G28" s="14">
        <v>3000</v>
      </c>
      <c r="I28" s="14">
        <v>0</v>
      </c>
      <c r="K28" s="14">
        <v>0</v>
      </c>
      <c r="M28" s="14">
        <v>0</v>
      </c>
      <c r="O28" s="14">
        <v>16341171000</v>
      </c>
      <c r="Q28" s="14">
        <v>1811262559</v>
      </c>
      <c r="S28" s="41">
        <f t="shared" si="0"/>
        <v>14529908441</v>
      </c>
    </row>
    <row r="29" spans="1:19" ht="21.75" customHeight="1" x14ac:dyDescent="0.2">
      <c r="A29" s="6" t="s">
        <v>114</v>
      </c>
      <c r="C29" s="23" t="s">
        <v>150</v>
      </c>
      <c r="E29" s="14">
        <v>11967021</v>
      </c>
      <c r="G29" s="14">
        <v>2110</v>
      </c>
      <c r="I29" s="14">
        <v>0</v>
      </c>
      <c r="K29" s="14">
        <v>0</v>
      </c>
      <c r="M29" s="14">
        <v>0</v>
      </c>
      <c r="O29" s="14">
        <v>25250414310</v>
      </c>
      <c r="Q29" s="14">
        <v>0</v>
      </c>
      <c r="S29" s="41">
        <f t="shared" si="0"/>
        <v>25250414310</v>
      </c>
    </row>
    <row r="30" spans="1:19" ht="21.75" customHeight="1" x14ac:dyDescent="0.2">
      <c r="A30" s="6" t="s">
        <v>37</v>
      </c>
      <c r="C30" s="23" t="s">
        <v>151</v>
      </c>
      <c r="E30" s="14">
        <v>15100000</v>
      </c>
      <c r="G30" s="14">
        <v>1850</v>
      </c>
      <c r="I30" s="14">
        <v>0</v>
      </c>
      <c r="K30" s="14">
        <v>0</v>
      </c>
      <c r="M30" s="14">
        <v>0</v>
      </c>
      <c r="O30" s="14">
        <v>27935000000</v>
      </c>
      <c r="Q30" s="14">
        <v>0</v>
      </c>
      <c r="S30" s="41">
        <f t="shared" si="0"/>
        <v>27935000000</v>
      </c>
    </row>
    <row r="31" spans="1:19" ht="21.75" customHeight="1" x14ac:dyDescent="0.2">
      <c r="A31" s="6" t="s">
        <v>56</v>
      </c>
      <c r="C31" s="23" t="s">
        <v>152</v>
      </c>
      <c r="E31" s="14">
        <v>19448659</v>
      </c>
      <c r="G31" s="14">
        <v>1800</v>
      </c>
      <c r="I31" s="14">
        <v>35007586200</v>
      </c>
      <c r="K31" s="14">
        <v>1557929229</v>
      </c>
      <c r="M31" s="14">
        <v>33449656971</v>
      </c>
      <c r="O31" s="14">
        <v>35007586200</v>
      </c>
      <c r="Q31" s="14">
        <v>1557929229</v>
      </c>
      <c r="S31" s="41">
        <f t="shared" si="0"/>
        <v>33449656971</v>
      </c>
    </row>
    <row r="32" spans="1:19" ht="21.75" customHeight="1" x14ac:dyDescent="0.2">
      <c r="A32" s="6" t="s">
        <v>20</v>
      </c>
      <c r="C32" s="23" t="s">
        <v>153</v>
      </c>
      <c r="E32" s="14">
        <v>11400000</v>
      </c>
      <c r="G32" s="14">
        <v>310</v>
      </c>
      <c r="I32" s="14">
        <v>0</v>
      </c>
      <c r="K32" s="14">
        <v>0</v>
      </c>
      <c r="M32" s="14">
        <v>0</v>
      </c>
      <c r="O32" s="14">
        <v>3534000000</v>
      </c>
      <c r="Q32" s="14">
        <v>0</v>
      </c>
      <c r="S32" s="41">
        <f t="shared" si="0"/>
        <v>3534000000</v>
      </c>
    </row>
    <row r="33" spans="1:19" ht="21.75" customHeight="1" x14ac:dyDescent="0.2">
      <c r="A33" s="6" t="s">
        <v>28</v>
      </c>
      <c r="C33" s="23" t="s">
        <v>140</v>
      </c>
      <c r="E33" s="14">
        <v>1110000</v>
      </c>
      <c r="G33" s="14">
        <v>20000</v>
      </c>
      <c r="I33" s="14">
        <v>0</v>
      </c>
      <c r="K33" s="14">
        <v>0</v>
      </c>
      <c r="M33" s="14">
        <v>0</v>
      </c>
      <c r="O33" s="14">
        <v>22200000000</v>
      </c>
      <c r="Q33" s="14">
        <v>0</v>
      </c>
      <c r="S33" s="41">
        <f t="shared" si="0"/>
        <v>22200000000</v>
      </c>
    </row>
    <row r="34" spans="1:19" ht="21.75" customHeight="1" x14ac:dyDescent="0.2">
      <c r="A34" s="6" t="s">
        <v>40</v>
      </c>
      <c r="C34" s="23" t="s">
        <v>154</v>
      </c>
      <c r="E34" s="14">
        <v>31260033</v>
      </c>
      <c r="G34" s="14">
        <v>950</v>
      </c>
      <c r="I34" s="14">
        <v>0</v>
      </c>
      <c r="K34" s="14">
        <v>0</v>
      </c>
      <c r="M34" s="14">
        <v>0</v>
      </c>
      <c r="O34" s="14">
        <v>29697031350</v>
      </c>
      <c r="Q34" s="14">
        <v>1172251238</v>
      </c>
      <c r="S34" s="41">
        <f t="shared" si="0"/>
        <v>28524780112</v>
      </c>
    </row>
    <row r="35" spans="1:19" ht="21.75" customHeight="1" x14ac:dyDescent="0.2">
      <c r="A35" s="6" t="s">
        <v>29</v>
      </c>
      <c r="C35" s="23" t="s">
        <v>155</v>
      </c>
      <c r="E35" s="14">
        <v>3114422</v>
      </c>
      <c r="G35" s="14">
        <v>700</v>
      </c>
      <c r="I35" s="14">
        <v>0</v>
      </c>
      <c r="K35" s="14">
        <v>0</v>
      </c>
      <c r="M35" s="14">
        <v>0</v>
      </c>
      <c r="O35" s="14">
        <v>2180095400</v>
      </c>
      <c r="Q35" s="14">
        <v>0</v>
      </c>
      <c r="S35" s="41">
        <f t="shared" si="0"/>
        <v>2180095400</v>
      </c>
    </row>
    <row r="36" spans="1:19" ht="21.75" customHeight="1" x14ac:dyDescent="0.2">
      <c r="A36" s="6" t="s">
        <v>120</v>
      </c>
      <c r="C36" s="23" t="s">
        <v>139</v>
      </c>
      <c r="E36" s="14">
        <v>11785653</v>
      </c>
      <c r="G36" s="14">
        <v>1900</v>
      </c>
      <c r="I36" s="14">
        <v>0</v>
      </c>
      <c r="K36" s="14">
        <v>0</v>
      </c>
      <c r="M36" s="14">
        <v>0</v>
      </c>
      <c r="O36" s="14">
        <v>22392740700</v>
      </c>
      <c r="Q36" s="14">
        <v>0</v>
      </c>
      <c r="S36" s="41">
        <f t="shared" si="0"/>
        <v>22392740700</v>
      </c>
    </row>
    <row r="37" spans="1:19" ht="21.75" customHeight="1" x14ac:dyDescent="0.2">
      <c r="A37" s="6" t="s">
        <v>109</v>
      </c>
      <c r="C37" s="23" t="s">
        <v>143</v>
      </c>
      <c r="E37" s="14">
        <v>4475405</v>
      </c>
      <c r="G37" s="14">
        <v>34</v>
      </c>
      <c r="I37" s="14">
        <v>0</v>
      </c>
      <c r="K37" s="14">
        <v>0</v>
      </c>
      <c r="M37" s="14">
        <v>0</v>
      </c>
      <c r="O37" s="14">
        <v>152163770</v>
      </c>
      <c r="Q37" s="14">
        <v>2662354</v>
      </c>
      <c r="S37" s="41">
        <f t="shared" si="0"/>
        <v>149501416</v>
      </c>
    </row>
    <row r="38" spans="1:19" ht="21.75" customHeight="1" x14ac:dyDescent="0.2">
      <c r="A38" s="6" t="s">
        <v>39</v>
      </c>
      <c r="C38" s="23" t="s">
        <v>156</v>
      </c>
      <c r="E38" s="14">
        <v>4499999</v>
      </c>
      <c r="G38" s="14">
        <v>1350</v>
      </c>
      <c r="I38" s="14">
        <v>0</v>
      </c>
      <c r="K38" s="14">
        <v>0</v>
      </c>
      <c r="M38" s="14">
        <v>0</v>
      </c>
      <c r="O38" s="14">
        <f>6074998650+5086</f>
        <v>6075003736</v>
      </c>
      <c r="Q38" s="14">
        <v>0</v>
      </c>
      <c r="S38" s="41">
        <f t="shared" si="0"/>
        <v>6075003736</v>
      </c>
    </row>
    <row r="39" spans="1:19" ht="21.75" customHeight="1" x14ac:dyDescent="0.2">
      <c r="A39" s="6" t="s">
        <v>47</v>
      </c>
      <c r="C39" s="23" t="s">
        <v>157</v>
      </c>
      <c r="E39" s="14">
        <v>30200000</v>
      </c>
      <c r="G39" s="14">
        <v>77</v>
      </c>
      <c r="I39" s="14">
        <v>0</v>
      </c>
      <c r="K39" s="14">
        <v>0</v>
      </c>
      <c r="M39" s="14">
        <v>0</v>
      </c>
      <c r="O39" s="14">
        <v>2325400000</v>
      </c>
      <c r="Q39" s="14">
        <v>63518588</v>
      </c>
      <c r="S39" s="41">
        <f t="shared" si="0"/>
        <v>2261881412</v>
      </c>
    </row>
    <row r="40" spans="1:19" ht="21.75" customHeight="1" x14ac:dyDescent="0.2">
      <c r="A40" s="6" t="s">
        <v>48</v>
      </c>
      <c r="C40" s="23" t="s">
        <v>155</v>
      </c>
      <c r="E40" s="14">
        <v>5100000</v>
      </c>
      <c r="G40" s="14">
        <v>800</v>
      </c>
      <c r="I40" s="14">
        <v>0</v>
      </c>
      <c r="K40" s="14">
        <v>0</v>
      </c>
      <c r="M40" s="14">
        <v>0</v>
      </c>
      <c r="O40" s="14">
        <v>4080000000</v>
      </c>
      <c r="Q40" s="14">
        <v>0</v>
      </c>
      <c r="S40" s="41">
        <f t="shared" si="0"/>
        <v>4080000000</v>
      </c>
    </row>
    <row r="41" spans="1:19" ht="21.75" customHeight="1" x14ac:dyDescent="0.2">
      <c r="A41" s="6" t="s">
        <v>113</v>
      </c>
      <c r="C41" s="23" t="s">
        <v>158</v>
      </c>
      <c r="E41" s="14">
        <v>22223372</v>
      </c>
      <c r="G41" s="14">
        <v>150</v>
      </c>
      <c r="I41" s="14">
        <v>0</v>
      </c>
      <c r="K41" s="14">
        <v>0</v>
      </c>
      <c r="M41" s="14">
        <v>0</v>
      </c>
      <c r="O41" s="14">
        <v>3333505800</v>
      </c>
      <c r="Q41" s="14">
        <v>0</v>
      </c>
      <c r="S41" s="41">
        <f t="shared" si="0"/>
        <v>3333505800</v>
      </c>
    </row>
    <row r="42" spans="1:19" ht="21.75" customHeight="1" x14ac:dyDescent="0.2">
      <c r="A42" s="6" t="s">
        <v>21</v>
      </c>
      <c r="C42" s="23" t="s">
        <v>159</v>
      </c>
      <c r="E42" s="14">
        <v>1562500</v>
      </c>
      <c r="G42" s="14">
        <v>320</v>
      </c>
      <c r="I42" s="14">
        <v>0</v>
      </c>
      <c r="K42" s="14">
        <v>0</v>
      </c>
      <c r="M42" s="14">
        <v>0</v>
      </c>
      <c r="O42" s="14">
        <v>500000000</v>
      </c>
      <c r="Q42" s="14">
        <v>0</v>
      </c>
      <c r="S42" s="41">
        <f t="shared" si="0"/>
        <v>500000000</v>
      </c>
    </row>
    <row r="43" spans="1:19" ht="21.75" customHeight="1" x14ac:dyDescent="0.2">
      <c r="A43" s="6" t="s">
        <v>121</v>
      </c>
      <c r="C43" s="23" t="s">
        <v>160</v>
      </c>
      <c r="E43" s="14">
        <v>625000</v>
      </c>
      <c r="G43" s="14">
        <v>3000</v>
      </c>
      <c r="I43" s="14">
        <v>0</v>
      </c>
      <c r="K43" s="14">
        <v>0</v>
      </c>
      <c r="M43" s="14">
        <v>0</v>
      </c>
      <c r="O43" s="14">
        <v>1875000000</v>
      </c>
      <c r="Q43" s="14">
        <v>0</v>
      </c>
      <c r="S43" s="41">
        <f t="shared" si="0"/>
        <v>1875000000</v>
      </c>
    </row>
    <row r="44" spans="1:19" ht="21.75" customHeight="1" x14ac:dyDescent="0.2">
      <c r="A44" s="7" t="s">
        <v>52</v>
      </c>
      <c r="C44" s="24" t="s">
        <v>161</v>
      </c>
      <c r="E44" s="15">
        <v>34000000</v>
      </c>
      <c r="G44" s="15">
        <v>420</v>
      </c>
      <c r="I44" s="15">
        <v>14280000000</v>
      </c>
      <c r="K44" s="15">
        <v>145220339</v>
      </c>
      <c r="M44" s="15">
        <v>14134779661</v>
      </c>
      <c r="O44" s="15">
        <v>14280000000</v>
      </c>
      <c r="Q44" s="15">
        <v>145220339</v>
      </c>
      <c r="S44" s="41">
        <f t="shared" si="0"/>
        <v>14134779661</v>
      </c>
    </row>
    <row r="45" spans="1:19" ht="21.75" customHeight="1" x14ac:dyDescent="0.2">
      <c r="A45" s="9" t="s">
        <v>64</v>
      </c>
      <c r="C45" s="16"/>
      <c r="E45" s="16"/>
      <c r="G45" s="16"/>
      <c r="I45" s="16">
        <v>49287586200</v>
      </c>
      <c r="K45" s="16">
        <v>1703149568</v>
      </c>
      <c r="M45" s="16">
        <v>47584436632</v>
      </c>
      <c r="O45" s="16">
        <f>SUM(O8:O44)</f>
        <v>534794054496</v>
      </c>
      <c r="Q45" s="16">
        <v>10013131548</v>
      </c>
      <c r="S45" s="16">
        <f>SUM(S8:S44)</f>
        <v>524780922948</v>
      </c>
    </row>
    <row r="47" spans="1:19" x14ac:dyDescent="0.2">
      <c r="O47" s="25"/>
    </row>
    <row r="49" spans="15:15" x14ac:dyDescent="0.2">
      <c r="O49" s="2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0"/>
  <sheetViews>
    <sheetView rightToLeft="1" workbookViewId="0">
      <selection activeCell="E15" sqref="E15"/>
    </sheetView>
  </sheetViews>
  <sheetFormatPr defaultRowHeight="12.75" x14ac:dyDescent="0.2"/>
  <cols>
    <col min="1" max="1" width="55.710937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" ht="14.45" customHeight="1" x14ac:dyDescent="0.2"/>
    <row r="5" spans="1:16" ht="14.45" customHeight="1" x14ac:dyDescent="0.2">
      <c r="A5" s="35" t="s">
        <v>164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6" ht="14.45" customHeight="1" x14ac:dyDescent="0.2">
      <c r="A6" s="31" t="s">
        <v>83</v>
      </c>
      <c r="C6" s="31" t="s">
        <v>99</v>
      </c>
      <c r="D6" s="31"/>
      <c r="E6" s="31"/>
      <c r="F6" s="31"/>
      <c r="G6" s="31"/>
      <c r="I6" s="31" t="s">
        <v>100</v>
      </c>
      <c r="J6" s="31"/>
      <c r="K6" s="31"/>
      <c r="L6" s="31"/>
      <c r="M6" s="31"/>
    </row>
    <row r="7" spans="1:16" ht="29.1" customHeight="1" x14ac:dyDescent="0.2">
      <c r="A7" s="31"/>
      <c r="C7" s="10" t="s">
        <v>162</v>
      </c>
      <c r="D7" s="3"/>
      <c r="E7" s="10" t="s">
        <v>136</v>
      </c>
      <c r="F7" s="3"/>
      <c r="G7" s="10" t="s">
        <v>163</v>
      </c>
      <c r="I7" s="10" t="s">
        <v>162</v>
      </c>
      <c r="J7" s="3"/>
      <c r="K7" s="10" t="s">
        <v>136</v>
      </c>
      <c r="L7" s="3"/>
      <c r="M7" s="10" t="s">
        <v>163</v>
      </c>
    </row>
    <row r="8" spans="1:16" ht="21.75" customHeight="1" x14ac:dyDescent="0.2">
      <c r="A8" s="5" t="s">
        <v>72</v>
      </c>
      <c r="C8" s="11">
        <v>1500480453</v>
      </c>
      <c r="D8" s="12"/>
      <c r="E8" s="11">
        <v>0</v>
      </c>
      <c r="F8" s="12"/>
      <c r="G8" s="11">
        <v>1500480453</v>
      </c>
      <c r="H8" s="12"/>
      <c r="I8" s="11">
        <v>1501357642</v>
      </c>
      <c r="J8" s="12"/>
      <c r="K8" s="11">
        <v>0</v>
      </c>
      <c r="L8" s="12"/>
      <c r="M8" s="11">
        <f>I8-K8</f>
        <v>1501357642</v>
      </c>
      <c r="N8" s="12"/>
      <c r="O8" s="12"/>
      <c r="P8" s="12"/>
    </row>
    <row r="9" spans="1:16" ht="21.75" customHeight="1" x14ac:dyDescent="0.2">
      <c r="A9" s="6" t="s">
        <v>73</v>
      </c>
      <c r="C9" s="14">
        <v>2919</v>
      </c>
      <c r="D9" s="12"/>
      <c r="E9" s="14">
        <v>-2</v>
      </c>
      <c r="F9" s="12"/>
      <c r="G9" s="14">
        <v>2921</v>
      </c>
      <c r="H9" s="12"/>
      <c r="I9" s="14">
        <v>10905</v>
      </c>
      <c r="J9" s="12"/>
      <c r="K9" s="14">
        <v>3</v>
      </c>
      <c r="L9" s="12"/>
      <c r="M9" s="41">
        <f t="shared" ref="M9:M12" si="0">I9-K9</f>
        <v>10902</v>
      </c>
      <c r="N9" s="12"/>
      <c r="O9" s="12"/>
      <c r="P9" s="12"/>
    </row>
    <row r="10" spans="1:16" ht="21.75" customHeight="1" x14ac:dyDescent="0.2">
      <c r="A10" s="6" t="s">
        <v>74</v>
      </c>
      <c r="C10" s="14">
        <v>87407</v>
      </c>
      <c r="D10" s="12"/>
      <c r="E10" s="14">
        <v>-294</v>
      </c>
      <c r="F10" s="12"/>
      <c r="G10" s="14">
        <v>87701</v>
      </c>
      <c r="H10" s="12"/>
      <c r="I10" s="14">
        <v>474388</v>
      </c>
      <c r="J10" s="12"/>
      <c r="K10" s="14">
        <f>156+344</f>
        <v>500</v>
      </c>
      <c r="L10" s="12"/>
      <c r="M10" s="41">
        <f t="shared" si="0"/>
        <v>473888</v>
      </c>
      <c r="N10" s="12"/>
      <c r="O10" s="12"/>
      <c r="P10" s="12"/>
    </row>
    <row r="11" spans="1:16" ht="21.75" customHeight="1" x14ac:dyDescent="0.2">
      <c r="A11" s="6" t="s">
        <v>75</v>
      </c>
      <c r="C11" s="14">
        <v>2135</v>
      </c>
      <c r="D11" s="12"/>
      <c r="E11" s="14">
        <v>0</v>
      </c>
      <c r="F11" s="12"/>
      <c r="G11" s="14">
        <v>2135</v>
      </c>
      <c r="H11" s="12"/>
      <c r="I11" s="14">
        <v>23577</v>
      </c>
      <c r="J11" s="12"/>
      <c r="K11" s="14">
        <v>0</v>
      </c>
      <c r="L11" s="12"/>
      <c r="M11" s="41">
        <f t="shared" si="0"/>
        <v>23577</v>
      </c>
      <c r="N11" s="12"/>
      <c r="O11" s="12"/>
      <c r="P11" s="12"/>
    </row>
    <row r="12" spans="1:16" ht="21.75" customHeight="1" x14ac:dyDescent="0.2">
      <c r="A12" s="7" t="s">
        <v>79</v>
      </c>
      <c r="C12" s="15">
        <v>2513</v>
      </c>
      <c r="D12" s="12"/>
      <c r="E12" s="15">
        <v>0</v>
      </c>
      <c r="F12" s="12"/>
      <c r="G12" s="15">
        <v>2513</v>
      </c>
      <c r="H12" s="12"/>
      <c r="I12" s="15">
        <v>17967194</v>
      </c>
      <c r="J12" s="12"/>
      <c r="K12" s="15">
        <v>0</v>
      </c>
      <c r="L12" s="12"/>
      <c r="M12" s="41">
        <f t="shared" si="0"/>
        <v>17967194</v>
      </c>
      <c r="N12" s="12"/>
      <c r="O12" s="12"/>
      <c r="P12" s="12"/>
    </row>
    <row r="13" spans="1:16" ht="21.75" customHeight="1" x14ac:dyDescent="0.2">
      <c r="A13" s="9" t="s">
        <v>64</v>
      </c>
      <c r="C13" s="16">
        <v>1500575427</v>
      </c>
      <c r="D13" s="12"/>
      <c r="E13" s="16">
        <v>-296</v>
      </c>
      <c r="F13" s="12"/>
      <c r="G13" s="16">
        <v>1500575723</v>
      </c>
      <c r="H13" s="12"/>
      <c r="I13" s="16">
        <v>1519833706</v>
      </c>
      <c r="J13" s="12"/>
      <c r="K13" s="16">
        <f>SUM(K8:K12)</f>
        <v>503</v>
      </c>
      <c r="L13" s="12"/>
      <c r="M13" s="16">
        <f>SUM(M8:M12)</f>
        <v>1519833203</v>
      </c>
      <c r="N13" s="12"/>
      <c r="O13" s="12"/>
      <c r="P13" s="12"/>
    </row>
    <row r="14" spans="1:16" x14ac:dyDescent="0.2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x14ac:dyDescent="0.2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3:16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3:16" x14ac:dyDescent="0.2"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3:16" x14ac:dyDescent="0.2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3:1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127"/>
  <sheetViews>
    <sheetView rightToLeft="1" topLeftCell="A46" workbookViewId="0">
      <selection activeCell="W9" sqref="W9:W14"/>
    </sheetView>
  </sheetViews>
  <sheetFormatPr defaultRowHeight="12.75" x14ac:dyDescent="0.2"/>
  <cols>
    <col min="1" max="1" width="40.28515625" customWidth="1"/>
    <col min="2" max="2" width="1.28515625" customWidth="1"/>
    <col min="3" max="3" width="10.7109375" bestFit="1" customWidth="1"/>
    <col min="4" max="4" width="1.28515625" customWidth="1"/>
    <col min="5" max="5" width="16.140625" bestFit="1" customWidth="1"/>
    <col min="6" max="6" width="1.28515625" customWidth="1"/>
    <col min="7" max="7" width="19.5703125" bestFit="1" customWidth="1"/>
    <col min="8" max="8" width="1.28515625" customWidth="1"/>
    <col min="9" max="9" width="19.71093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8.7109375" bestFit="1" customWidth="1"/>
    <col min="16" max="16" width="1.28515625" customWidth="1"/>
    <col min="17" max="17" width="21.140625" customWidth="1"/>
    <col min="18" max="18" width="3.5703125" customWidth="1"/>
    <col min="19" max="19" width="0.28515625" customWidth="1"/>
    <col min="23" max="23" width="13.42578125" bestFit="1" customWidth="1"/>
  </cols>
  <sheetData>
    <row r="1" spans="1:25" ht="29.1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5" ht="21.75" customHeight="1" x14ac:dyDescent="0.2">
      <c r="A2" s="34" t="s">
        <v>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ht="21.75" customHeight="1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ht="14.45" customHeight="1" x14ac:dyDescent="0.2"/>
    <row r="5" spans="1:25" ht="14.45" customHeight="1" x14ac:dyDescent="0.2">
      <c r="A5" s="35" t="s">
        <v>165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25" ht="14.45" customHeight="1" x14ac:dyDescent="0.2">
      <c r="A6" s="31" t="s">
        <v>83</v>
      </c>
      <c r="C6" s="31" t="s">
        <v>99</v>
      </c>
      <c r="D6" s="31"/>
      <c r="E6" s="31"/>
      <c r="F6" s="31"/>
      <c r="G6" s="31"/>
      <c r="H6" s="31"/>
      <c r="I6" s="31"/>
      <c r="K6" s="31" t="s">
        <v>100</v>
      </c>
      <c r="L6" s="31"/>
      <c r="M6" s="31"/>
      <c r="N6" s="31"/>
      <c r="O6" s="31"/>
      <c r="P6" s="31"/>
      <c r="Q6" s="31"/>
      <c r="R6" s="31"/>
    </row>
    <row r="7" spans="1:25" ht="57.75" customHeight="1" x14ac:dyDescent="0.2">
      <c r="A7" s="31"/>
      <c r="C7" s="10" t="s">
        <v>13</v>
      </c>
      <c r="D7" s="3"/>
      <c r="E7" s="10" t="s">
        <v>166</v>
      </c>
      <c r="F7" s="3"/>
      <c r="G7" s="10" t="s">
        <v>167</v>
      </c>
      <c r="H7" s="3"/>
      <c r="I7" s="10" t="s">
        <v>168</v>
      </c>
      <c r="K7" s="10" t="s">
        <v>13</v>
      </c>
      <c r="L7" s="3"/>
      <c r="M7" s="10" t="s">
        <v>166</v>
      </c>
      <c r="N7" s="3"/>
      <c r="O7" s="10" t="s">
        <v>167</v>
      </c>
      <c r="P7" s="3"/>
      <c r="Q7" s="37" t="s">
        <v>168</v>
      </c>
      <c r="R7" s="37"/>
    </row>
    <row r="8" spans="1:25" ht="21.75" customHeight="1" x14ac:dyDescent="0.2">
      <c r="A8" s="5" t="s">
        <v>26</v>
      </c>
      <c r="C8" s="11">
        <v>4739372</v>
      </c>
      <c r="D8" s="12"/>
      <c r="E8" s="11">
        <v>53488886546</v>
      </c>
      <c r="F8" s="12"/>
      <c r="G8" s="11">
        <v>58606988812</v>
      </c>
      <c r="H8" s="12"/>
      <c r="I8" s="11">
        <v>-5118102266</v>
      </c>
      <c r="J8" s="12"/>
      <c r="K8" s="11">
        <v>14569837</v>
      </c>
      <c r="L8" s="12"/>
      <c r="M8" s="11">
        <v>169735024404</v>
      </c>
      <c r="N8" s="12"/>
      <c r="O8" s="11">
        <v>180170342170</v>
      </c>
      <c r="P8" s="12"/>
      <c r="Q8" s="33">
        <v>-10435317766</v>
      </c>
      <c r="R8" s="33"/>
    </row>
    <row r="9" spans="1:25" ht="21.75" customHeight="1" x14ac:dyDescent="0.2">
      <c r="A9" s="6" t="s">
        <v>25</v>
      </c>
      <c r="C9" s="14">
        <v>1000000</v>
      </c>
      <c r="D9" s="12"/>
      <c r="E9" s="14">
        <v>3253020028</v>
      </c>
      <c r="F9" s="12"/>
      <c r="G9" s="14">
        <v>5397691478</v>
      </c>
      <c r="H9" s="12"/>
      <c r="I9" s="14">
        <v>-2144671450</v>
      </c>
      <c r="J9" s="12"/>
      <c r="K9" s="14">
        <v>10000000</v>
      </c>
      <c r="L9" s="12"/>
      <c r="M9" s="14">
        <v>52356853510</v>
      </c>
      <c r="N9" s="12"/>
      <c r="O9" s="14">
        <v>53976915178</v>
      </c>
      <c r="P9" s="12"/>
      <c r="Q9" s="27">
        <v>-1620061668</v>
      </c>
      <c r="R9" s="27"/>
    </row>
    <row r="10" spans="1:25" ht="21.75" customHeight="1" x14ac:dyDescent="0.2">
      <c r="A10" s="6" t="s">
        <v>58</v>
      </c>
      <c r="C10" s="14">
        <v>6999999</v>
      </c>
      <c r="D10" s="12"/>
      <c r="E10" s="14">
        <v>38148122093</v>
      </c>
      <c r="F10" s="12"/>
      <c r="G10" s="14">
        <v>41193426115</v>
      </c>
      <c r="H10" s="12"/>
      <c r="I10" s="14">
        <f>-3045304022+4787344116</f>
        <v>1742040094</v>
      </c>
      <c r="J10" s="12"/>
      <c r="K10" s="14">
        <v>6999999</v>
      </c>
      <c r="L10" s="12"/>
      <c r="M10" s="14">
        <v>38148122093</v>
      </c>
      <c r="N10" s="12"/>
      <c r="O10" s="14">
        <v>41193426115</v>
      </c>
      <c r="P10" s="12"/>
      <c r="Q10" s="27">
        <v>-3045304022</v>
      </c>
      <c r="R10" s="27"/>
      <c r="W10" s="25"/>
      <c r="X10" s="12"/>
      <c r="Y10" s="12" t="s">
        <v>171</v>
      </c>
    </row>
    <row r="11" spans="1:25" ht="21.75" customHeight="1" x14ac:dyDescent="0.2">
      <c r="A11" s="6" t="s">
        <v>57</v>
      </c>
      <c r="C11" s="14">
        <v>798809</v>
      </c>
      <c r="D11" s="12"/>
      <c r="E11" s="14">
        <v>16836768035</v>
      </c>
      <c r="F11" s="12"/>
      <c r="G11" s="14">
        <v>17763034485</v>
      </c>
      <c r="H11" s="12"/>
      <c r="I11" s="14">
        <v>-926266450</v>
      </c>
      <c r="J11" s="12"/>
      <c r="K11" s="14">
        <v>5175153</v>
      </c>
      <c r="L11" s="12"/>
      <c r="M11" s="14">
        <v>115337579679</v>
      </c>
      <c r="N11" s="12"/>
      <c r="O11" s="14">
        <v>115079351624</v>
      </c>
      <c r="P11" s="12"/>
      <c r="Q11" s="27">
        <v>258228055</v>
      </c>
      <c r="R11" s="27"/>
      <c r="W11" s="18"/>
      <c r="Y11" t="s">
        <v>172</v>
      </c>
    </row>
    <row r="12" spans="1:25" ht="21.75" customHeight="1" x14ac:dyDescent="0.2">
      <c r="A12" s="6" t="s">
        <v>44</v>
      </c>
      <c r="C12" s="14">
        <v>1782013</v>
      </c>
      <c r="D12" s="12"/>
      <c r="E12" s="14">
        <v>29391898342</v>
      </c>
      <c r="F12" s="12"/>
      <c r="G12" s="14">
        <v>31867665935</v>
      </c>
      <c r="H12" s="12"/>
      <c r="I12" s="14">
        <v>-2475767593</v>
      </c>
      <c r="J12" s="12"/>
      <c r="K12" s="14">
        <v>25283362</v>
      </c>
      <c r="L12" s="12"/>
      <c r="M12" s="14">
        <v>455581397968</v>
      </c>
      <c r="N12" s="12"/>
      <c r="O12" s="14">
        <v>452141338158</v>
      </c>
      <c r="P12" s="12"/>
      <c r="Q12" s="27">
        <v>3440059810</v>
      </c>
      <c r="R12" s="27"/>
      <c r="W12" s="18"/>
      <c r="Y12" t="s">
        <v>173</v>
      </c>
    </row>
    <row r="13" spans="1:25" ht="21.75" customHeight="1" x14ac:dyDescent="0.2">
      <c r="A13" s="6" t="s">
        <v>37</v>
      </c>
      <c r="C13" s="14">
        <v>2998418</v>
      </c>
      <c r="D13" s="12"/>
      <c r="E13" s="14">
        <v>70168871238</v>
      </c>
      <c r="F13" s="12"/>
      <c r="G13" s="14">
        <v>65568217018</v>
      </c>
      <c r="H13" s="12"/>
      <c r="I13" s="14">
        <f>4600654220-4445546411-16</f>
        <v>155107793</v>
      </c>
      <c r="J13" s="12"/>
      <c r="K13" s="14">
        <v>15100000</v>
      </c>
      <c r="L13" s="12"/>
      <c r="M13" s="14">
        <v>312061047398</v>
      </c>
      <c r="N13" s="12"/>
      <c r="O13" s="14">
        <v>330223410000</v>
      </c>
      <c r="P13" s="12"/>
      <c r="Q13" s="27">
        <v>-18162362602</v>
      </c>
      <c r="R13" s="27"/>
      <c r="W13" s="18"/>
      <c r="Y13" t="s">
        <v>174</v>
      </c>
    </row>
    <row r="14" spans="1:25" ht="21.75" customHeight="1" x14ac:dyDescent="0.2">
      <c r="A14" s="6" t="s">
        <v>49</v>
      </c>
      <c r="C14" s="14">
        <v>6000000</v>
      </c>
      <c r="D14" s="12"/>
      <c r="E14" s="14">
        <v>24173598231</v>
      </c>
      <c r="F14" s="12"/>
      <c r="G14" s="14">
        <v>28807568756</v>
      </c>
      <c r="H14" s="12"/>
      <c r="I14" s="14">
        <v>-4633970525</v>
      </c>
      <c r="J14" s="12"/>
      <c r="K14" s="14">
        <v>117045500</v>
      </c>
      <c r="L14" s="12"/>
      <c r="M14" s="14">
        <v>573489420533</v>
      </c>
      <c r="N14" s="12"/>
      <c r="O14" s="14">
        <v>561966052273</v>
      </c>
      <c r="P14" s="12"/>
      <c r="Q14" s="27">
        <v>11523368260</v>
      </c>
      <c r="R14" s="27"/>
    </row>
    <row r="15" spans="1:25" ht="21.75" customHeight="1" x14ac:dyDescent="0.2">
      <c r="A15" s="6" t="s">
        <v>34</v>
      </c>
      <c r="C15" s="14">
        <v>628008</v>
      </c>
      <c r="D15" s="12"/>
      <c r="E15" s="14">
        <v>1772930645</v>
      </c>
      <c r="F15" s="12"/>
      <c r="G15" s="14">
        <v>1732258929</v>
      </c>
      <c r="H15" s="12"/>
      <c r="I15" s="14">
        <f>40671716-71261008</f>
        <v>-30589292</v>
      </c>
      <c r="J15" s="12"/>
      <c r="K15" s="14">
        <v>628008</v>
      </c>
      <c r="L15" s="12"/>
      <c r="M15" s="14">
        <v>1772930645</v>
      </c>
      <c r="N15" s="12"/>
      <c r="O15" s="14">
        <v>1732258929</v>
      </c>
      <c r="P15" s="12"/>
      <c r="Q15" s="27">
        <v>40671716</v>
      </c>
      <c r="R15" s="27"/>
    </row>
    <row r="16" spans="1:25" ht="21.75" customHeight="1" x14ac:dyDescent="0.2">
      <c r="A16" s="6" t="s">
        <v>32</v>
      </c>
      <c r="C16" s="14">
        <v>1</v>
      </c>
      <c r="D16" s="12"/>
      <c r="E16" s="14">
        <v>3771</v>
      </c>
      <c r="F16" s="12"/>
      <c r="G16" s="14">
        <v>3424</v>
      </c>
      <c r="H16" s="12"/>
      <c r="I16" s="14">
        <v>347</v>
      </c>
      <c r="J16" s="12"/>
      <c r="K16" s="14">
        <v>7824002</v>
      </c>
      <c r="L16" s="12"/>
      <c r="M16" s="14">
        <v>26772001451</v>
      </c>
      <c r="N16" s="12"/>
      <c r="O16" s="14">
        <v>26785535229</v>
      </c>
      <c r="P16" s="12"/>
      <c r="Q16" s="27">
        <v>-13533778</v>
      </c>
      <c r="R16" s="27"/>
    </row>
    <row r="17" spans="1:18" ht="21.75" customHeight="1" x14ac:dyDescent="0.2">
      <c r="A17" s="6" t="s">
        <v>30</v>
      </c>
      <c r="C17" s="14">
        <v>2200453</v>
      </c>
      <c r="D17" s="12"/>
      <c r="E17" s="14">
        <v>75375409902</v>
      </c>
      <c r="F17" s="12"/>
      <c r="G17" s="14">
        <v>60395453906</v>
      </c>
      <c r="H17" s="12"/>
      <c r="I17" s="14">
        <f>14979955996-9234786671</f>
        <v>5745169325</v>
      </c>
      <c r="J17" s="12"/>
      <c r="K17" s="14">
        <v>3947639</v>
      </c>
      <c r="L17" s="12"/>
      <c r="M17" s="14">
        <v>169441774945</v>
      </c>
      <c r="N17" s="12"/>
      <c r="O17" s="14">
        <v>146713928993</v>
      </c>
      <c r="P17" s="12"/>
      <c r="Q17" s="27">
        <v>22727845952</v>
      </c>
      <c r="R17" s="27"/>
    </row>
    <row r="18" spans="1:18" ht="21.75" customHeight="1" x14ac:dyDescent="0.2">
      <c r="A18" s="6" t="s">
        <v>40</v>
      </c>
      <c r="C18" s="14">
        <v>3460033</v>
      </c>
      <c r="D18" s="12"/>
      <c r="E18" s="14">
        <v>31215678374</v>
      </c>
      <c r="F18" s="12"/>
      <c r="G18" s="14">
        <v>27962694413</v>
      </c>
      <c r="H18" s="12"/>
      <c r="I18" s="14">
        <v>3252983961</v>
      </c>
      <c r="J18" s="12"/>
      <c r="K18" s="14">
        <v>67612732</v>
      </c>
      <c r="L18" s="12"/>
      <c r="M18" s="14">
        <v>551550071896</v>
      </c>
      <c r="N18" s="12"/>
      <c r="O18" s="14">
        <v>546420846687</v>
      </c>
      <c r="P18" s="12"/>
      <c r="Q18" s="27">
        <v>5129225209</v>
      </c>
      <c r="R18" s="27"/>
    </row>
    <row r="19" spans="1:18" ht="21.75" customHeight="1" x14ac:dyDescent="0.2">
      <c r="A19" s="6" t="s">
        <v>105</v>
      </c>
      <c r="C19" s="14">
        <v>0</v>
      </c>
      <c r="D19" s="12"/>
      <c r="E19" s="14">
        <v>0</v>
      </c>
      <c r="F19" s="12"/>
      <c r="G19" s="14">
        <v>0</v>
      </c>
      <c r="H19" s="12"/>
      <c r="I19" s="14">
        <v>0</v>
      </c>
      <c r="J19" s="12"/>
      <c r="K19" s="14">
        <v>20000000</v>
      </c>
      <c r="L19" s="12"/>
      <c r="M19" s="14">
        <v>68876956879</v>
      </c>
      <c r="N19" s="12"/>
      <c r="O19" s="14">
        <v>67754448000</v>
      </c>
      <c r="P19" s="12"/>
      <c r="Q19" s="27">
        <v>1122508879</v>
      </c>
      <c r="R19" s="27"/>
    </row>
    <row r="20" spans="1:18" ht="21.75" customHeight="1" x14ac:dyDescent="0.2">
      <c r="A20" s="6" t="s">
        <v>106</v>
      </c>
      <c r="C20" s="14">
        <v>0</v>
      </c>
      <c r="D20" s="12"/>
      <c r="E20" s="14">
        <v>0</v>
      </c>
      <c r="F20" s="12"/>
      <c r="G20" s="14">
        <v>0</v>
      </c>
      <c r="H20" s="12"/>
      <c r="I20" s="14">
        <v>0</v>
      </c>
      <c r="J20" s="12"/>
      <c r="K20" s="14">
        <v>3288586</v>
      </c>
      <c r="L20" s="12"/>
      <c r="M20" s="14">
        <v>49658721127</v>
      </c>
      <c r="N20" s="12"/>
      <c r="O20" s="14">
        <v>49133354266</v>
      </c>
      <c r="P20" s="12"/>
      <c r="Q20" s="27">
        <v>525366861</v>
      </c>
      <c r="R20" s="27"/>
    </row>
    <row r="21" spans="1:18" ht="21.75" customHeight="1" x14ac:dyDescent="0.2">
      <c r="A21" s="6" t="s">
        <v>61</v>
      </c>
      <c r="C21" s="14">
        <v>0</v>
      </c>
      <c r="D21" s="12"/>
      <c r="E21" s="14">
        <v>0</v>
      </c>
      <c r="F21" s="12"/>
      <c r="G21" s="14">
        <v>0</v>
      </c>
      <c r="H21" s="12"/>
      <c r="I21" s="14">
        <v>0</v>
      </c>
      <c r="J21" s="12"/>
      <c r="K21" s="14">
        <v>13255991</v>
      </c>
      <c r="L21" s="12"/>
      <c r="M21" s="14">
        <v>61376762567</v>
      </c>
      <c r="N21" s="12"/>
      <c r="O21" s="14">
        <v>62024693514</v>
      </c>
      <c r="P21" s="12"/>
      <c r="Q21" s="27">
        <v>-647930947</v>
      </c>
      <c r="R21" s="27"/>
    </row>
    <row r="22" spans="1:18" ht="21.75" customHeight="1" x14ac:dyDescent="0.2">
      <c r="A22" s="6" t="s">
        <v>107</v>
      </c>
      <c r="C22" s="14">
        <v>0</v>
      </c>
      <c r="D22" s="12"/>
      <c r="E22" s="14">
        <v>0</v>
      </c>
      <c r="F22" s="12"/>
      <c r="G22" s="14">
        <v>0</v>
      </c>
      <c r="H22" s="12"/>
      <c r="I22" s="14">
        <v>0</v>
      </c>
      <c r="J22" s="12"/>
      <c r="K22" s="14">
        <v>3212711</v>
      </c>
      <c r="L22" s="12"/>
      <c r="M22" s="14">
        <v>12473207333</v>
      </c>
      <c r="N22" s="12"/>
      <c r="O22" s="14">
        <v>12525281039</v>
      </c>
      <c r="P22" s="12"/>
      <c r="Q22" s="27">
        <v>-52073706</v>
      </c>
      <c r="R22" s="27"/>
    </row>
    <row r="23" spans="1:18" ht="21.75" customHeight="1" x14ac:dyDescent="0.2">
      <c r="A23" s="6" t="s">
        <v>108</v>
      </c>
      <c r="C23" s="14">
        <v>0</v>
      </c>
      <c r="D23" s="12"/>
      <c r="E23" s="14">
        <v>0</v>
      </c>
      <c r="F23" s="12"/>
      <c r="G23" s="14">
        <v>0</v>
      </c>
      <c r="H23" s="12"/>
      <c r="I23" s="14">
        <v>0</v>
      </c>
      <c r="J23" s="12"/>
      <c r="K23" s="14">
        <v>4174960</v>
      </c>
      <c r="L23" s="12"/>
      <c r="M23" s="14">
        <v>121100406426</v>
      </c>
      <c r="N23" s="12"/>
      <c r="O23" s="14">
        <v>126122116045</v>
      </c>
      <c r="P23" s="12"/>
      <c r="Q23" s="27">
        <v>-5021709619</v>
      </c>
      <c r="R23" s="27"/>
    </row>
    <row r="24" spans="1:18" ht="21.75" customHeight="1" x14ac:dyDescent="0.2">
      <c r="A24" s="6" t="s">
        <v>109</v>
      </c>
      <c r="C24" s="14">
        <v>0</v>
      </c>
      <c r="D24" s="12"/>
      <c r="E24" s="14">
        <v>0</v>
      </c>
      <c r="F24" s="12"/>
      <c r="G24" s="14">
        <v>0</v>
      </c>
      <c r="H24" s="12"/>
      <c r="I24" s="14">
        <v>0</v>
      </c>
      <c r="J24" s="12"/>
      <c r="K24" s="14">
        <v>31236134</v>
      </c>
      <c r="L24" s="12"/>
      <c r="M24" s="14">
        <v>61425322121</v>
      </c>
      <c r="N24" s="12"/>
      <c r="O24" s="14">
        <v>64584580325</v>
      </c>
      <c r="P24" s="12"/>
      <c r="Q24" s="27">
        <v>-3159258204</v>
      </c>
      <c r="R24" s="27"/>
    </row>
    <row r="25" spans="1:18" ht="21.75" customHeight="1" x14ac:dyDescent="0.2">
      <c r="A25" s="6" t="s">
        <v>110</v>
      </c>
      <c r="C25" s="14">
        <v>0</v>
      </c>
      <c r="D25" s="12"/>
      <c r="E25" s="14">
        <v>0</v>
      </c>
      <c r="F25" s="12"/>
      <c r="G25" s="14">
        <v>0</v>
      </c>
      <c r="H25" s="12"/>
      <c r="I25" s="14">
        <v>0</v>
      </c>
      <c r="J25" s="12"/>
      <c r="K25" s="14">
        <v>3738379</v>
      </c>
      <c r="L25" s="12"/>
      <c r="M25" s="14">
        <v>18815732698</v>
      </c>
      <c r="N25" s="12"/>
      <c r="O25" s="14">
        <v>17607050685</v>
      </c>
      <c r="P25" s="12"/>
      <c r="Q25" s="27">
        <v>1208682013</v>
      </c>
      <c r="R25" s="27"/>
    </row>
    <row r="26" spans="1:18" ht="21.75" customHeight="1" x14ac:dyDescent="0.2">
      <c r="A26" s="6" t="s">
        <v>42</v>
      </c>
      <c r="C26" s="14">
        <v>0</v>
      </c>
      <c r="D26" s="12"/>
      <c r="E26" s="14">
        <v>0</v>
      </c>
      <c r="F26" s="12"/>
      <c r="G26" s="14">
        <v>0</v>
      </c>
      <c r="H26" s="12"/>
      <c r="I26" s="14">
        <v>0</v>
      </c>
      <c r="J26" s="12"/>
      <c r="K26" s="14">
        <v>2391608</v>
      </c>
      <c r="L26" s="12"/>
      <c r="M26" s="14">
        <v>81550659772</v>
      </c>
      <c r="N26" s="12"/>
      <c r="O26" s="14">
        <v>82922942049</v>
      </c>
      <c r="P26" s="12"/>
      <c r="Q26" s="27">
        <v>-1372282277</v>
      </c>
      <c r="R26" s="27"/>
    </row>
    <row r="27" spans="1:18" ht="21.75" customHeight="1" x14ac:dyDescent="0.2">
      <c r="A27" s="6" t="s">
        <v>19</v>
      </c>
      <c r="C27" s="14">
        <v>0</v>
      </c>
      <c r="D27" s="12"/>
      <c r="E27" s="14">
        <v>0</v>
      </c>
      <c r="F27" s="12"/>
      <c r="G27" s="14">
        <v>0</v>
      </c>
      <c r="H27" s="12"/>
      <c r="I27" s="14">
        <v>0</v>
      </c>
      <c r="J27" s="12"/>
      <c r="K27" s="14">
        <v>118000000</v>
      </c>
      <c r="L27" s="12"/>
      <c r="M27" s="14">
        <v>336065912570</v>
      </c>
      <c r="N27" s="12"/>
      <c r="O27" s="14">
        <v>340633100357</v>
      </c>
      <c r="P27" s="12"/>
      <c r="Q27" s="27">
        <v>-4567187787</v>
      </c>
      <c r="R27" s="27"/>
    </row>
    <row r="28" spans="1:18" ht="21.75" customHeight="1" x14ac:dyDescent="0.2">
      <c r="A28" s="6" t="s">
        <v>46</v>
      </c>
      <c r="C28" s="14">
        <v>0</v>
      </c>
      <c r="D28" s="12"/>
      <c r="E28" s="14">
        <v>0</v>
      </c>
      <c r="F28" s="12"/>
      <c r="G28" s="14">
        <v>0</v>
      </c>
      <c r="H28" s="12"/>
      <c r="I28" s="14">
        <v>0</v>
      </c>
      <c r="J28" s="12"/>
      <c r="K28" s="14">
        <v>3008399</v>
      </c>
      <c r="L28" s="12"/>
      <c r="M28" s="14">
        <v>87611665212</v>
      </c>
      <c r="N28" s="12"/>
      <c r="O28" s="14">
        <v>92615754594</v>
      </c>
      <c r="P28" s="12"/>
      <c r="Q28" s="27">
        <v>-5004089382</v>
      </c>
      <c r="R28" s="27"/>
    </row>
    <row r="29" spans="1:18" ht="21.75" customHeight="1" x14ac:dyDescent="0.2">
      <c r="A29" s="6" t="s">
        <v>60</v>
      </c>
      <c r="C29" s="14">
        <v>0</v>
      </c>
      <c r="D29" s="12"/>
      <c r="E29" s="14">
        <v>0</v>
      </c>
      <c r="F29" s="12"/>
      <c r="G29" s="14">
        <v>0</v>
      </c>
      <c r="H29" s="12"/>
      <c r="I29" s="14">
        <v>0</v>
      </c>
      <c r="J29" s="12"/>
      <c r="K29" s="14">
        <v>13581589</v>
      </c>
      <c r="L29" s="12"/>
      <c r="M29" s="14">
        <v>172989174324</v>
      </c>
      <c r="N29" s="12"/>
      <c r="O29" s="14">
        <v>198326435297</v>
      </c>
      <c r="P29" s="12"/>
      <c r="Q29" s="27">
        <v>-25337260973</v>
      </c>
      <c r="R29" s="27"/>
    </row>
    <row r="30" spans="1:18" ht="21.75" customHeight="1" x14ac:dyDescent="0.2">
      <c r="A30" s="6" t="s">
        <v>20</v>
      </c>
      <c r="C30" s="14">
        <v>0</v>
      </c>
      <c r="D30" s="12"/>
      <c r="E30" s="14">
        <v>0</v>
      </c>
      <c r="F30" s="12"/>
      <c r="G30" s="14">
        <v>0</v>
      </c>
      <c r="H30" s="12"/>
      <c r="I30" s="14">
        <v>0</v>
      </c>
      <c r="J30" s="12"/>
      <c r="K30" s="14">
        <v>18300000</v>
      </c>
      <c r="L30" s="12"/>
      <c r="M30" s="14">
        <v>59885151240</v>
      </c>
      <c r="N30" s="12"/>
      <c r="O30" s="14">
        <v>58266141616</v>
      </c>
      <c r="P30" s="12"/>
      <c r="Q30" s="27">
        <v>1619009624</v>
      </c>
      <c r="R30" s="27"/>
    </row>
    <row r="31" spans="1:18" ht="21.75" customHeight="1" x14ac:dyDescent="0.2">
      <c r="A31" s="6" t="s">
        <v>29</v>
      </c>
      <c r="C31" s="14">
        <v>0</v>
      </c>
      <c r="D31" s="12"/>
      <c r="E31" s="14">
        <v>0</v>
      </c>
      <c r="F31" s="12"/>
      <c r="G31" s="14">
        <v>0</v>
      </c>
      <c r="H31" s="12"/>
      <c r="I31" s="14">
        <v>0</v>
      </c>
      <c r="J31" s="12"/>
      <c r="K31" s="14">
        <v>1835578</v>
      </c>
      <c r="L31" s="12"/>
      <c r="M31" s="14">
        <v>20085198405</v>
      </c>
      <c r="N31" s="12"/>
      <c r="O31" s="14">
        <v>19158891286</v>
      </c>
      <c r="P31" s="12"/>
      <c r="Q31" s="27">
        <v>926307119</v>
      </c>
      <c r="R31" s="27"/>
    </row>
    <row r="32" spans="1:18" ht="21.75" customHeight="1" x14ac:dyDescent="0.2">
      <c r="A32" s="6" t="s">
        <v>62</v>
      </c>
      <c r="C32" s="14">
        <v>0</v>
      </c>
      <c r="D32" s="12"/>
      <c r="E32" s="14">
        <v>0</v>
      </c>
      <c r="F32" s="12"/>
      <c r="G32" s="14">
        <v>0</v>
      </c>
      <c r="H32" s="12"/>
      <c r="I32" s="14">
        <v>0</v>
      </c>
      <c r="J32" s="12"/>
      <c r="K32" s="14">
        <v>7688531</v>
      </c>
      <c r="L32" s="12"/>
      <c r="M32" s="14">
        <v>56098385119</v>
      </c>
      <c r="N32" s="12"/>
      <c r="O32" s="14">
        <v>53499489689</v>
      </c>
      <c r="P32" s="12"/>
      <c r="Q32" s="27">
        <v>2598895430</v>
      </c>
      <c r="R32" s="27"/>
    </row>
    <row r="33" spans="1:18" ht="21.75" customHeight="1" x14ac:dyDescent="0.2">
      <c r="A33" s="6" t="s">
        <v>111</v>
      </c>
      <c r="C33" s="14">
        <v>0</v>
      </c>
      <c r="D33" s="12"/>
      <c r="E33" s="14">
        <v>0</v>
      </c>
      <c r="F33" s="12"/>
      <c r="G33" s="14">
        <v>0</v>
      </c>
      <c r="H33" s="12"/>
      <c r="I33" s="14">
        <v>0</v>
      </c>
      <c r="J33" s="12"/>
      <c r="K33" s="14">
        <v>2409443</v>
      </c>
      <c r="L33" s="12"/>
      <c r="M33" s="14">
        <v>23701547177</v>
      </c>
      <c r="N33" s="12"/>
      <c r="O33" s="14">
        <v>24190578822</v>
      </c>
      <c r="P33" s="12"/>
      <c r="Q33" s="27">
        <v>-489031645</v>
      </c>
      <c r="R33" s="27"/>
    </row>
    <row r="34" spans="1:18" ht="21.75" customHeight="1" x14ac:dyDescent="0.2">
      <c r="A34" s="6" t="s">
        <v>21</v>
      </c>
      <c r="C34" s="14">
        <v>0</v>
      </c>
      <c r="D34" s="12"/>
      <c r="E34" s="14">
        <v>0</v>
      </c>
      <c r="F34" s="12"/>
      <c r="G34" s="14">
        <v>0</v>
      </c>
      <c r="H34" s="12"/>
      <c r="I34" s="14">
        <v>0</v>
      </c>
      <c r="J34" s="12"/>
      <c r="K34" s="14">
        <v>1562500</v>
      </c>
      <c r="L34" s="12"/>
      <c r="M34" s="14">
        <v>5183169315</v>
      </c>
      <c r="N34" s="12"/>
      <c r="O34" s="14">
        <v>3543839884</v>
      </c>
      <c r="P34" s="12"/>
      <c r="Q34" s="27">
        <v>1639329431</v>
      </c>
      <c r="R34" s="27"/>
    </row>
    <row r="35" spans="1:18" ht="21.75" customHeight="1" x14ac:dyDescent="0.2">
      <c r="A35" s="6" t="s">
        <v>112</v>
      </c>
      <c r="C35" s="14">
        <v>0</v>
      </c>
      <c r="D35" s="12"/>
      <c r="E35" s="14">
        <v>0</v>
      </c>
      <c r="F35" s="12"/>
      <c r="G35" s="14">
        <v>0</v>
      </c>
      <c r="H35" s="12"/>
      <c r="I35" s="14">
        <v>0</v>
      </c>
      <c r="J35" s="12"/>
      <c r="K35" s="14">
        <v>1800000</v>
      </c>
      <c r="L35" s="12"/>
      <c r="M35" s="14">
        <v>8229227932</v>
      </c>
      <c r="N35" s="12"/>
      <c r="O35" s="14">
        <v>8178844590</v>
      </c>
      <c r="P35" s="12"/>
      <c r="Q35" s="27">
        <v>50383342</v>
      </c>
      <c r="R35" s="27"/>
    </row>
    <row r="36" spans="1:18" ht="21.75" customHeight="1" x14ac:dyDescent="0.2">
      <c r="A36" s="6" t="s">
        <v>113</v>
      </c>
      <c r="C36" s="14">
        <v>0</v>
      </c>
      <c r="D36" s="12"/>
      <c r="E36" s="14">
        <v>0</v>
      </c>
      <c r="F36" s="12"/>
      <c r="G36" s="14">
        <v>0</v>
      </c>
      <c r="H36" s="12"/>
      <c r="I36" s="14">
        <v>0</v>
      </c>
      <c r="J36" s="12"/>
      <c r="K36" s="14">
        <v>22223372</v>
      </c>
      <c r="L36" s="12"/>
      <c r="M36" s="14">
        <v>50566447587</v>
      </c>
      <c r="N36" s="12"/>
      <c r="O36" s="14">
        <v>49020246176</v>
      </c>
      <c r="P36" s="12"/>
      <c r="Q36" s="27">
        <v>1546201411</v>
      </c>
      <c r="R36" s="27"/>
    </row>
    <row r="37" spans="1:18" ht="21.75" customHeight="1" x14ac:dyDescent="0.2">
      <c r="A37" s="6" t="s">
        <v>114</v>
      </c>
      <c r="C37" s="14">
        <v>0</v>
      </c>
      <c r="D37" s="12"/>
      <c r="E37" s="14">
        <v>0</v>
      </c>
      <c r="F37" s="12"/>
      <c r="G37" s="14">
        <v>0</v>
      </c>
      <c r="H37" s="12"/>
      <c r="I37" s="14">
        <v>0</v>
      </c>
      <c r="J37" s="12"/>
      <c r="K37" s="14">
        <v>13000000</v>
      </c>
      <c r="L37" s="12"/>
      <c r="M37" s="14">
        <v>171202957374</v>
      </c>
      <c r="N37" s="12"/>
      <c r="O37" s="14">
        <v>213869857500</v>
      </c>
      <c r="P37" s="12"/>
      <c r="Q37" s="27">
        <v>-42666900126</v>
      </c>
      <c r="R37" s="27"/>
    </row>
    <row r="38" spans="1:18" ht="21.75" customHeight="1" x14ac:dyDescent="0.2">
      <c r="A38" s="6" t="s">
        <v>52</v>
      </c>
      <c r="C38" s="14">
        <v>0</v>
      </c>
      <c r="D38" s="12"/>
      <c r="E38" s="14">
        <v>0</v>
      </c>
      <c r="F38" s="12"/>
      <c r="G38" s="14">
        <v>0</v>
      </c>
      <c r="H38" s="12"/>
      <c r="I38" s="14">
        <v>0</v>
      </c>
      <c r="J38" s="12"/>
      <c r="K38" s="14">
        <v>11560569</v>
      </c>
      <c r="L38" s="12"/>
      <c r="M38" s="14">
        <v>31243504101</v>
      </c>
      <c r="N38" s="12"/>
      <c r="O38" s="14">
        <v>30568144747</v>
      </c>
      <c r="P38" s="12"/>
      <c r="Q38" s="27">
        <v>675359354</v>
      </c>
      <c r="R38" s="27"/>
    </row>
    <row r="39" spans="1:18" ht="21.75" customHeight="1" x14ac:dyDescent="0.2">
      <c r="A39" s="6" t="s">
        <v>35</v>
      </c>
      <c r="C39" s="14">
        <v>0</v>
      </c>
      <c r="D39" s="12"/>
      <c r="E39" s="14">
        <v>0</v>
      </c>
      <c r="F39" s="12"/>
      <c r="G39" s="14">
        <v>0</v>
      </c>
      <c r="H39" s="12"/>
      <c r="I39" s="14">
        <v>0</v>
      </c>
      <c r="J39" s="12"/>
      <c r="K39" s="14">
        <v>390000</v>
      </c>
      <c r="L39" s="12"/>
      <c r="M39" s="14">
        <v>5893301905</v>
      </c>
      <c r="N39" s="12"/>
      <c r="O39" s="14">
        <v>5749287041</v>
      </c>
      <c r="P39" s="12"/>
      <c r="Q39" s="27">
        <v>144014864</v>
      </c>
      <c r="R39" s="27"/>
    </row>
    <row r="40" spans="1:18" ht="21.75" customHeight="1" x14ac:dyDescent="0.2">
      <c r="A40" s="6" t="s">
        <v>51</v>
      </c>
      <c r="C40" s="14">
        <v>0</v>
      </c>
      <c r="D40" s="12"/>
      <c r="E40" s="14">
        <v>0</v>
      </c>
      <c r="F40" s="12"/>
      <c r="G40" s="14">
        <v>0</v>
      </c>
      <c r="H40" s="12"/>
      <c r="I40" s="14">
        <v>0</v>
      </c>
      <c r="J40" s="12"/>
      <c r="K40" s="14">
        <v>53585747</v>
      </c>
      <c r="L40" s="12"/>
      <c r="M40" s="14">
        <v>68937129671</v>
      </c>
      <c r="N40" s="12"/>
      <c r="O40" s="14">
        <v>81125506696</v>
      </c>
      <c r="P40" s="12"/>
      <c r="Q40" s="27">
        <v>-12188377025</v>
      </c>
      <c r="R40" s="27"/>
    </row>
    <row r="41" spans="1:18" ht="21.75" customHeight="1" x14ac:dyDescent="0.2">
      <c r="A41" s="6" t="s">
        <v>43</v>
      </c>
      <c r="C41" s="14">
        <v>0</v>
      </c>
      <c r="D41" s="12"/>
      <c r="E41" s="14">
        <v>0</v>
      </c>
      <c r="F41" s="12"/>
      <c r="G41" s="14">
        <v>0</v>
      </c>
      <c r="H41" s="12"/>
      <c r="I41" s="14">
        <v>0</v>
      </c>
      <c r="J41" s="12"/>
      <c r="K41" s="14">
        <v>5872163</v>
      </c>
      <c r="L41" s="12"/>
      <c r="M41" s="14">
        <v>37688444687</v>
      </c>
      <c r="N41" s="12"/>
      <c r="O41" s="14">
        <v>37766837140</v>
      </c>
      <c r="P41" s="12"/>
      <c r="Q41" s="27">
        <v>-78392453</v>
      </c>
      <c r="R41" s="27"/>
    </row>
    <row r="42" spans="1:18" ht="21.75" customHeight="1" x14ac:dyDescent="0.2">
      <c r="A42" s="6" t="s">
        <v>36</v>
      </c>
      <c r="C42" s="14">
        <v>0</v>
      </c>
      <c r="D42" s="12"/>
      <c r="E42" s="14">
        <v>0</v>
      </c>
      <c r="F42" s="12"/>
      <c r="G42" s="14">
        <v>0</v>
      </c>
      <c r="H42" s="12"/>
      <c r="I42" s="14">
        <v>0</v>
      </c>
      <c r="J42" s="12"/>
      <c r="K42" s="14">
        <v>8400000</v>
      </c>
      <c r="L42" s="12"/>
      <c r="M42" s="14">
        <v>20107853181</v>
      </c>
      <c r="N42" s="12"/>
      <c r="O42" s="14">
        <v>20023347964</v>
      </c>
      <c r="P42" s="12"/>
      <c r="Q42" s="27">
        <v>84505217</v>
      </c>
      <c r="R42" s="27"/>
    </row>
    <row r="43" spans="1:18" ht="21.75" customHeight="1" x14ac:dyDescent="0.2">
      <c r="A43" s="6" t="s">
        <v>23</v>
      </c>
      <c r="C43" s="14">
        <v>0</v>
      </c>
      <c r="D43" s="12"/>
      <c r="E43" s="14">
        <v>0</v>
      </c>
      <c r="F43" s="12"/>
      <c r="G43" s="14">
        <v>0</v>
      </c>
      <c r="H43" s="12"/>
      <c r="I43" s="14">
        <v>0</v>
      </c>
      <c r="J43" s="12"/>
      <c r="K43" s="14">
        <v>5516486</v>
      </c>
      <c r="L43" s="12"/>
      <c r="M43" s="14">
        <v>76206879102</v>
      </c>
      <c r="N43" s="12"/>
      <c r="O43" s="14">
        <v>77538993427</v>
      </c>
      <c r="P43" s="12"/>
      <c r="Q43" s="27">
        <v>-1332114325</v>
      </c>
      <c r="R43" s="27"/>
    </row>
    <row r="44" spans="1:18" ht="21.75" customHeight="1" x14ac:dyDescent="0.2">
      <c r="A44" s="6" t="s">
        <v>56</v>
      </c>
      <c r="C44" s="14">
        <v>0</v>
      </c>
      <c r="D44" s="12"/>
      <c r="E44" s="14">
        <v>0</v>
      </c>
      <c r="F44" s="12"/>
      <c r="G44" s="14">
        <v>0</v>
      </c>
      <c r="H44" s="12"/>
      <c r="I44" s="14">
        <v>0</v>
      </c>
      <c r="J44" s="12"/>
      <c r="K44" s="14">
        <v>9013484</v>
      </c>
      <c r="L44" s="12"/>
      <c r="M44" s="14">
        <v>68177071198</v>
      </c>
      <c r="N44" s="12"/>
      <c r="O44" s="14">
        <v>75800362900</v>
      </c>
      <c r="P44" s="12"/>
      <c r="Q44" s="27">
        <v>-7623291702</v>
      </c>
      <c r="R44" s="27"/>
    </row>
    <row r="45" spans="1:18" ht="21.75" customHeight="1" x14ac:dyDescent="0.2">
      <c r="A45" s="6" t="s">
        <v>50</v>
      </c>
      <c r="C45" s="14">
        <v>0</v>
      </c>
      <c r="D45" s="12"/>
      <c r="E45" s="14">
        <v>0</v>
      </c>
      <c r="F45" s="12"/>
      <c r="G45" s="14">
        <v>0</v>
      </c>
      <c r="H45" s="12"/>
      <c r="I45" s="14">
        <v>0</v>
      </c>
      <c r="J45" s="12"/>
      <c r="K45" s="14">
        <v>3500000</v>
      </c>
      <c r="L45" s="12"/>
      <c r="M45" s="14">
        <v>38659254037</v>
      </c>
      <c r="N45" s="12"/>
      <c r="O45" s="14">
        <v>39975720523</v>
      </c>
      <c r="P45" s="12"/>
      <c r="Q45" s="27">
        <v>-1316466486</v>
      </c>
      <c r="R45" s="27"/>
    </row>
    <row r="46" spans="1:18" ht="21.75" customHeight="1" x14ac:dyDescent="0.2">
      <c r="A46" s="6" t="s">
        <v>53</v>
      </c>
      <c r="C46" s="14">
        <v>0</v>
      </c>
      <c r="D46" s="12"/>
      <c r="E46" s="14">
        <v>0</v>
      </c>
      <c r="F46" s="12"/>
      <c r="G46" s="14">
        <v>0</v>
      </c>
      <c r="H46" s="12"/>
      <c r="I46" s="14">
        <v>0</v>
      </c>
      <c r="J46" s="12"/>
      <c r="K46" s="14">
        <v>3271000</v>
      </c>
      <c r="L46" s="12"/>
      <c r="M46" s="14">
        <v>32950535872</v>
      </c>
      <c r="N46" s="12"/>
      <c r="O46" s="14">
        <v>34563844150</v>
      </c>
      <c r="P46" s="12"/>
      <c r="Q46" s="27">
        <v>-1613308278</v>
      </c>
      <c r="R46" s="27"/>
    </row>
    <row r="47" spans="1:18" ht="21.75" customHeight="1" x14ac:dyDescent="0.2">
      <c r="A47" s="6" t="s">
        <v>41</v>
      </c>
      <c r="C47" s="14">
        <v>0</v>
      </c>
      <c r="D47" s="12"/>
      <c r="E47" s="14">
        <v>0</v>
      </c>
      <c r="F47" s="12"/>
      <c r="G47" s="14">
        <v>0</v>
      </c>
      <c r="H47" s="12"/>
      <c r="I47" s="14">
        <v>0</v>
      </c>
      <c r="J47" s="12"/>
      <c r="K47" s="14">
        <v>12366134</v>
      </c>
      <c r="L47" s="12"/>
      <c r="M47" s="14">
        <v>127132196478</v>
      </c>
      <c r="N47" s="12"/>
      <c r="O47" s="14">
        <v>130113183956</v>
      </c>
      <c r="P47" s="12"/>
      <c r="Q47" s="27">
        <v>-2980987478</v>
      </c>
      <c r="R47" s="27"/>
    </row>
    <row r="48" spans="1:18" ht="21.75" customHeight="1" x14ac:dyDescent="0.2">
      <c r="A48" s="6" t="s">
        <v>115</v>
      </c>
      <c r="C48" s="14">
        <v>0</v>
      </c>
      <c r="D48" s="12"/>
      <c r="E48" s="14">
        <v>0</v>
      </c>
      <c r="F48" s="12"/>
      <c r="G48" s="14">
        <v>0</v>
      </c>
      <c r="H48" s="12"/>
      <c r="I48" s="14">
        <v>0</v>
      </c>
      <c r="J48" s="12"/>
      <c r="K48" s="14">
        <v>1250000</v>
      </c>
      <c r="L48" s="12"/>
      <c r="M48" s="14">
        <v>19375314994</v>
      </c>
      <c r="N48" s="12"/>
      <c r="O48" s="14">
        <v>22813447500</v>
      </c>
      <c r="P48" s="12"/>
      <c r="Q48" s="27">
        <v>-3438132506</v>
      </c>
      <c r="R48" s="27"/>
    </row>
    <row r="49" spans="1:18" ht="21.75" customHeight="1" x14ac:dyDescent="0.2">
      <c r="A49" s="6" t="s">
        <v>116</v>
      </c>
      <c r="C49" s="14">
        <v>0</v>
      </c>
      <c r="D49" s="12"/>
      <c r="E49" s="14">
        <v>0</v>
      </c>
      <c r="F49" s="12"/>
      <c r="G49" s="14">
        <v>0</v>
      </c>
      <c r="H49" s="12"/>
      <c r="I49" s="14">
        <v>0</v>
      </c>
      <c r="J49" s="12"/>
      <c r="K49" s="14">
        <v>3295243</v>
      </c>
      <c r="L49" s="12"/>
      <c r="M49" s="14">
        <v>6990187835</v>
      </c>
      <c r="N49" s="12"/>
      <c r="O49" s="14">
        <v>7000034781</v>
      </c>
      <c r="P49" s="12"/>
      <c r="Q49" s="27">
        <v>-9846946</v>
      </c>
      <c r="R49" s="27"/>
    </row>
    <row r="50" spans="1:18" ht="21.75" customHeight="1" x14ac:dyDescent="0.2">
      <c r="A50" s="6" t="s">
        <v>47</v>
      </c>
      <c r="C50" s="14">
        <v>0</v>
      </c>
      <c r="D50" s="12"/>
      <c r="E50" s="14">
        <v>0</v>
      </c>
      <c r="F50" s="12"/>
      <c r="G50" s="14">
        <v>0</v>
      </c>
      <c r="H50" s="12"/>
      <c r="I50" s="14">
        <v>0</v>
      </c>
      <c r="J50" s="12"/>
      <c r="K50" s="14">
        <v>12332500</v>
      </c>
      <c r="L50" s="12"/>
      <c r="M50" s="14">
        <v>45543822489</v>
      </c>
      <c r="N50" s="12"/>
      <c r="O50" s="14">
        <v>47540873649</v>
      </c>
      <c r="P50" s="12"/>
      <c r="Q50" s="27">
        <f>-1997051160-787</f>
        <v>-1997051947</v>
      </c>
      <c r="R50" s="27"/>
    </row>
    <row r="51" spans="1:18" ht="21.75" customHeight="1" x14ac:dyDescent="0.2">
      <c r="A51" s="6" t="s">
        <v>38</v>
      </c>
      <c r="C51" s="14">
        <v>0</v>
      </c>
      <c r="D51" s="12"/>
      <c r="E51" s="14">
        <v>0</v>
      </c>
      <c r="F51" s="12"/>
      <c r="G51" s="14">
        <v>0</v>
      </c>
      <c r="H51" s="12"/>
      <c r="I51" s="14">
        <v>0</v>
      </c>
      <c r="J51" s="12"/>
      <c r="K51" s="14">
        <v>5624843</v>
      </c>
      <c r="L51" s="12"/>
      <c r="M51" s="14">
        <v>142351415715</v>
      </c>
      <c r="N51" s="12"/>
      <c r="O51" s="14">
        <v>145990806621</v>
      </c>
      <c r="P51" s="12"/>
      <c r="Q51" s="27">
        <v>-3639390906</v>
      </c>
      <c r="R51" s="27"/>
    </row>
    <row r="52" spans="1:18" ht="21.75" customHeight="1" x14ac:dyDescent="0.2">
      <c r="A52" s="6" t="s">
        <v>48</v>
      </c>
      <c r="C52" s="14">
        <v>0</v>
      </c>
      <c r="D52" s="12"/>
      <c r="E52" s="14">
        <v>0</v>
      </c>
      <c r="F52" s="12"/>
      <c r="G52" s="14">
        <v>0</v>
      </c>
      <c r="H52" s="12"/>
      <c r="I52" s="14">
        <v>0</v>
      </c>
      <c r="J52" s="12"/>
      <c r="K52" s="14">
        <v>2571027</v>
      </c>
      <c r="L52" s="12"/>
      <c r="M52" s="14">
        <v>14742988358</v>
      </c>
      <c r="N52" s="12"/>
      <c r="O52" s="14">
        <v>14567657513</v>
      </c>
      <c r="P52" s="12"/>
      <c r="Q52" s="27">
        <v>175330845</v>
      </c>
      <c r="R52" s="27"/>
    </row>
    <row r="53" spans="1:18" ht="21.75" customHeight="1" x14ac:dyDescent="0.2">
      <c r="A53" s="6" t="s">
        <v>22</v>
      </c>
      <c r="C53" s="14">
        <v>0</v>
      </c>
      <c r="D53" s="12"/>
      <c r="E53" s="14">
        <v>0</v>
      </c>
      <c r="F53" s="12"/>
      <c r="G53" s="14">
        <v>0</v>
      </c>
      <c r="H53" s="12"/>
      <c r="I53" s="14">
        <v>0</v>
      </c>
      <c r="J53" s="12"/>
      <c r="K53" s="14">
        <v>2723446</v>
      </c>
      <c r="L53" s="12"/>
      <c r="M53" s="14">
        <v>7162539900</v>
      </c>
      <c r="N53" s="12"/>
      <c r="O53" s="14">
        <v>7120045849</v>
      </c>
      <c r="P53" s="12"/>
      <c r="Q53" s="27">
        <v>42494051</v>
      </c>
      <c r="R53" s="27"/>
    </row>
    <row r="54" spans="1:18" ht="21.75" customHeight="1" x14ac:dyDescent="0.2">
      <c r="A54" s="6" t="s">
        <v>117</v>
      </c>
      <c r="C54" s="14">
        <v>0</v>
      </c>
      <c r="D54" s="12"/>
      <c r="E54" s="14">
        <v>0</v>
      </c>
      <c r="F54" s="12"/>
      <c r="G54" s="14">
        <v>0</v>
      </c>
      <c r="H54" s="12"/>
      <c r="I54" s="14">
        <v>0</v>
      </c>
      <c r="J54" s="12"/>
      <c r="K54" s="14">
        <v>3850000</v>
      </c>
      <c r="L54" s="12"/>
      <c r="M54" s="14">
        <v>106354879640</v>
      </c>
      <c r="N54" s="12"/>
      <c r="O54" s="14">
        <v>112899228750</v>
      </c>
      <c r="P54" s="12"/>
      <c r="Q54" s="27">
        <v>-6544349110</v>
      </c>
      <c r="R54" s="27"/>
    </row>
    <row r="55" spans="1:18" ht="21.75" customHeight="1" x14ac:dyDescent="0.2">
      <c r="A55" s="6" t="s">
        <v>118</v>
      </c>
      <c r="C55" s="14">
        <v>0</v>
      </c>
      <c r="D55" s="12"/>
      <c r="E55" s="14">
        <v>0</v>
      </c>
      <c r="F55" s="12"/>
      <c r="G55" s="14">
        <v>0</v>
      </c>
      <c r="H55" s="12"/>
      <c r="I55" s="14">
        <v>0</v>
      </c>
      <c r="J55" s="12"/>
      <c r="K55" s="14">
        <v>47034000</v>
      </c>
      <c r="L55" s="12"/>
      <c r="M55" s="14">
        <v>111146183465</v>
      </c>
      <c r="N55" s="12"/>
      <c r="O55" s="14">
        <v>108095589482</v>
      </c>
      <c r="P55" s="12"/>
      <c r="Q55" s="27">
        <v>3050593983</v>
      </c>
      <c r="R55" s="27"/>
    </row>
    <row r="56" spans="1:18" ht="21.75" customHeight="1" x14ac:dyDescent="0.2">
      <c r="A56" s="6" t="s">
        <v>59</v>
      </c>
      <c r="C56" s="14">
        <v>0</v>
      </c>
      <c r="D56" s="12"/>
      <c r="E56" s="14">
        <v>0</v>
      </c>
      <c r="F56" s="12"/>
      <c r="G56" s="14">
        <v>0</v>
      </c>
      <c r="H56" s="12"/>
      <c r="I56" s="14">
        <v>0</v>
      </c>
      <c r="J56" s="12"/>
      <c r="K56" s="14">
        <v>52172568</v>
      </c>
      <c r="L56" s="12"/>
      <c r="M56" s="14">
        <v>365982805643</v>
      </c>
      <c r="N56" s="12"/>
      <c r="O56" s="14">
        <v>360441881488</v>
      </c>
      <c r="P56" s="12"/>
      <c r="Q56" s="27">
        <v>5540924155</v>
      </c>
      <c r="R56" s="27"/>
    </row>
    <row r="57" spans="1:18" ht="21.75" customHeight="1" x14ac:dyDescent="0.2">
      <c r="A57" s="6" t="s">
        <v>45</v>
      </c>
      <c r="C57" s="14">
        <v>0</v>
      </c>
      <c r="D57" s="12"/>
      <c r="E57" s="14">
        <v>0</v>
      </c>
      <c r="F57" s="12"/>
      <c r="G57" s="14">
        <v>0</v>
      </c>
      <c r="H57" s="12"/>
      <c r="I57" s="14">
        <v>0</v>
      </c>
      <c r="J57" s="12"/>
      <c r="K57" s="14">
        <v>7720875</v>
      </c>
      <c r="L57" s="12"/>
      <c r="M57" s="14">
        <v>158452389036</v>
      </c>
      <c r="N57" s="12"/>
      <c r="O57" s="14">
        <v>148279759462</v>
      </c>
      <c r="P57" s="12"/>
      <c r="Q57" s="27">
        <v>10172629574</v>
      </c>
      <c r="R57" s="27"/>
    </row>
    <row r="58" spans="1:18" ht="21.75" customHeight="1" x14ac:dyDescent="0.2">
      <c r="A58" s="6" t="s">
        <v>28</v>
      </c>
      <c r="C58" s="14">
        <v>0</v>
      </c>
      <c r="D58" s="12"/>
      <c r="E58" s="14">
        <v>0</v>
      </c>
      <c r="F58" s="12"/>
      <c r="G58" s="14">
        <v>0</v>
      </c>
      <c r="H58" s="12"/>
      <c r="I58" s="14">
        <v>0</v>
      </c>
      <c r="J58" s="12"/>
      <c r="K58" s="14">
        <v>390000</v>
      </c>
      <c r="L58" s="12"/>
      <c r="M58" s="14">
        <v>64931285580</v>
      </c>
      <c r="N58" s="12"/>
      <c r="O58" s="14">
        <v>69805570260</v>
      </c>
      <c r="P58" s="12"/>
      <c r="Q58" s="27">
        <v>-4874284680</v>
      </c>
      <c r="R58" s="27"/>
    </row>
    <row r="59" spans="1:18" ht="21.75" customHeight="1" x14ac:dyDescent="0.2">
      <c r="A59" s="6" t="s">
        <v>119</v>
      </c>
      <c r="C59" s="14">
        <v>0</v>
      </c>
      <c r="D59" s="12"/>
      <c r="E59" s="14">
        <v>0</v>
      </c>
      <c r="F59" s="12"/>
      <c r="G59" s="14">
        <v>0</v>
      </c>
      <c r="H59" s="12"/>
      <c r="I59" s="14">
        <v>0</v>
      </c>
      <c r="J59" s="12"/>
      <c r="K59" s="14">
        <v>7404847</v>
      </c>
      <c r="L59" s="12"/>
      <c r="M59" s="14">
        <v>47873346165</v>
      </c>
      <c r="N59" s="12"/>
      <c r="O59" s="14">
        <v>57046108242</v>
      </c>
      <c r="P59" s="12"/>
      <c r="Q59" s="27">
        <v>-9172762077</v>
      </c>
      <c r="R59" s="27"/>
    </row>
    <row r="60" spans="1:18" ht="21.75" customHeight="1" x14ac:dyDescent="0.2">
      <c r="A60" s="6" t="s">
        <v>27</v>
      </c>
      <c r="C60" s="14">
        <v>0</v>
      </c>
      <c r="D60" s="12"/>
      <c r="E60" s="14">
        <v>0</v>
      </c>
      <c r="F60" s="12"/>
      <c r="G60" s="14">
        <v>0</v>
      </c>
      <c r="H60" s="12"/>
      <c r="I60" s="14">
        <v>0</v>
      </c>
      <c r="J60" s="12"/>
      <c r="K60" s="14">
        <v>700000</v>
      </c>
      <c r="L60" s="12"/>
      <c r="M60" s="14">
        <v>100252135272</v>
      </c>
      <c r="N60" s="12"/>
      <c r="O60" s="14">
        <v>101591910002</v>
      </c>
      <c r="P60" s="12"/>
      <c r="Q60" s="27">
        <v>-1339774730</v>
      </c>
      <c r="R60" s="27"/>
    </row>
    <row r="61" spans="1:18" ht="21.75" customHeight="1" x14ac:dyDescent="0.2">
      <c r="A61" s="6" t="s">
        <v>31</v>
      </c>
      <c r="C61" s="14">
        <v>0</v>
      </c>
      <c r="D61" s="12"/>
      <c r="E61" s="14">
        <v>0</v>
      </c>
      <c r="F61" s="12"/>
      <c r="G61" s="14">
        <v>0</v>
      </c>
      <c r="H61" s="12"/>
      <c r="I61" s="14">
        <v>0</v>
      </c>
      <c r="J61" s="12"/>
      <c r="K61" s="14">
        <v>9010697</v>
      </c>
      <c r="L61" s="12"/>
      <c r="M61" s="14">
        <v>51326329673</v>
      </c>
      <c r="N61" s="12"/>
      <c r="O61" s="14">
        <v>50607520942</v>
      </c>
      <c r="P61" s="12"/>
      <c r="Q61" s="27">
        <v>718808731</v>
      </c>
      <c r="R61" s="27"/>
    </row>
    <row r="62" spans="1:18" ht="21.75" customHeight="1" x14ac:dyDescent="0.2">
      <c r="A62" s="6" t="s">
        <v>120</v>
      </c>
      <c r="C62" s="14">
        <v>0</v>
      </c>
      <c r="D62" s="12"/>
      <c r="E62" s="14">
        <v>0</v>
      </c>
      <c r="F62" s="12"/>
      <c r="G62" s="14">
        <v>0</v>
      </c>
      <c r="H62" s="12"/>
      <c r="I62" s="14">
        <v>0</v>
      </c>
      <c r="J62" s="12"/>
      <c r="K62" s="14">
        <v>14000000</v>
      </c>
      <c r="L62" s="12"/>
      <c r="M62" s="14">
        <v>175341618294</v>
      </c>
      <c r="N62" s="12"/>
      <c r="O62" s="14">
        <v>220718862000</v>
      </c>
      <c r="P62" s="12"/>
      <c r="Q62" s="27">
        <v>-45377243706</v>
      </c>
      <c r="R62" s="27"/>
    </row>
    <row r="63" spans="1:18" ht="21.75" customHeight="1" x14ac:dyDescent="0.2">
      <c r="A63" s="6" t="s">
        <v>121</v>
      </c>
      <c r="C63" s="14">
        <v>0</v>
      </c>
      <c r="D63" s="12"/>
      <c r="E63" s="14">
        <v>0</v>
      </c>
      <c r="F63" s="12"/>
      <c r="G63" s="14">
        <v>0</v>
      </c>
      <c r="H63" s="12"/>
      <c r="I63" s="14">
        <v>0</v>
      </c>
      <c r="J63" s="12"/>
      <c r="K63" s="14">
        <v>625000</v>
      </c>
      <c r="L63" s="12"/>
      <c r="M63" s="14">
        <v>4640693741</v>
      </c>
      <c r="N63" s="12"/>
      <c r="O63" s="14">
        <v>5808979687</v>
      </c>
      <c r="P63" s="12"/>
      <c r="Q63" s="27">
        <v>-1168285946</v>
      </c>
      <c r="R63" s="27"/>
    </row>
    <row r="64" spans="1:18" ht="21.75" customHeight="1" x14ac:dyDescent="0.2">
      <c r="A64" s="7" t="s">
        <v>54</v>
      </c>
      <c r="C64" s="15">
        <v>0</v>
      </c>
      <c r="D64" s="12"/>
      <c r="E64" s="15">
        <v>0</v>
      </c>
      <c r="F64" s="12"/>
      <c r="G64" s="15">
        <v>0</v>
      </c>
      <c r="H64" s="12"/>
      <c r="I64" s="15">
        <v>0</v>
      </c>
      <c r="J64" s="12"/>
      <c r="K64" s="15">
        <v>6583212</v>
      </c>
      <c r="L64" s="12"/>
      <c r="M64" s="15">
        <v>10107317441</v>
      </c>
      <c r="N64" s="12"/>
      <c r="O64" s="15">
        <v>10247969598</v>
      </c>
      <c r="P64" s="12"/>
      <c r="Q64" s="38">
        <v>-140652157</v>
      </c>
      <c r="R64" s="38"/>
    </row>
    <row r="65" spans="1:20" ht="21.75" customHeight="1" x14ac:dyDescent="0.2">
      <c r="A65" s="9" t="s">
        <v>64</v>
      </c>
      <c r="C65" s="16">
        <v>30607106</v>
      </c>
      <c r="D65" s="12"/>
      <c r="E65" s="16">
        <v>343825187205</v>
      </c>
      <c r="F65" s="12"/>
      <c r="G65" s="16">
        <v>339295003271</v>
      </c>
      <c r="H65" s="12"/>
      <c r="I65" s="16">
        <f>SUM(I8:I64)</f>
        <v>-4434066056</v>
      </c>
      <c r="J65" s="12"/>
      <c r="K65" s="16">
        <v>849657854</v>
      </c>
      <c r="L65" s="12"/>
      <c r="M65" s="16">
        <v>5872714253173</v>
      </c>
      <c r="N65" s="12"/>
      <c r="O65" s="16">
        <v>6024182525460</v>
      </c>
      <c r="P65" s="12"/>
      <c r="Q65" s="39">
        <f t="shared" ref="Q65:R65" si="0">SUM(Q8:R64)</f>
        <v>-151468273074</v>
      </c>
      <c r="R65" s="39"/>
    </row>
    <row r="67" spans="1:20" ht="22.5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1:20" ht="22.5" x14ac:dyDescent="0.2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1:20" ht="22.5" x14ac:dyDescent="0.2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1:20" ht="22.5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1:20" ht="22.5" x14ac:dyDescent="0.2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1:20" ht="22.5" x14ac:dyDescent="0.2"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1:20" ht="22.5" x14ac:dyDescent="0.2"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1:20" ht="22.5" x14ac:dyDescent="0.2"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1:20" ht="22.5" x14ac:dyDescent="0.2"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1:20" ht="22.5" x14ac:dyDescent="0.2"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1:20" ht="22.5" x14ac:dyDescent="0.2"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0" ht="22.5" x14ac:dyDescent="0.2"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1:20" ht="22.5" x14ac:dyDescent="0.2"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1:20" ht="22.5" x14ac:dyDescent="0.2"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3:20" ht="22.5" x14ac:dyDescent="0.2"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3:20" ht="22.5" x14ac:dyDescent="0.2"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3:20" ht="22.5" x14ac:dyDescent="0.2"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3:20" ht="22.5" x14ac:dyDescent="0.2"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3:20" ht="22.5" x14ac:dyDescent="0.2"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3:20" ht="22.5" x14ac:dyDescent="0.2"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3:20" ht="22.5" x14ac:dyDescent="0.2"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3:20" ht="22.5" x14ac:dyDescent="0.2"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3:20" ht="22.5" x14ac:dyDescent="0.2"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3:20" ht="22.5" x14ac:dyDescent="0.2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3:20" ht="22.5" x14ac:dyDescent="0.2"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3:20" ht="22.5" x14ac:dyDescent="0.2"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3:20" ht="22.5" x14ac:dyDescent="0.2"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3:20" ht="22.5" x14ac:dyDescent="0.2"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3:20" ht="22.5" x14ac:dyDescent="0.2"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3:20" ht="22.5" x14ac:dyDescent="0.2"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3:20" ht="22.5" x14ac:dyDescent="0.2"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3:20" ht="22.5" x14ac:dyDescent="0.2"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3:20" ht="22.5" x14ac:dyDescent="0.2"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3:20" ht="22.5" x14ac:dyDescent="0.2"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3:20" ht="22.5" x14ac:dyDescent="0.2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3:20" ht="22.5" x14ac:dyDescent="0.2"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3:20" ht="22.5" x14ac:dyDescent="0.2"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3:20" ht="22.5" x14ac:dyDescent="0.2"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3:20" ht="22.5" x14ac:dyDescent="0.2"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3:20" ht="22.5" x14ac:dyDescent="0.2"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3:20" ht="22.5" x14ac:dyDescent="0.2"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3:20" ht="22.5" x14ac:dyDescent="0.2"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3:20" ht="22.5" x14ac:dyDescent="0.2"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3:20" ht="22.5" x14ac:dyDescent="0.2"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</row>
    <row r="111" spans="3:20" ht="22.5" x14ac:dyDescent="0.2"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</row>
    <row r="112" spans="3:20" ht="22.5" x14ac:dyDescent="0.2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</row>
    <row r="113" spans="3:20" ht="22.5" x14ac:dyDescent="0.2"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3:20" ht="22.5" x14ac:dyDescent="0.2"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</row>
    <row r="115" spans="3:20" ht="22.5" x14ac:dyDescent="0.2"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</row>
    <row r="116" spans="3:20" ht="22.5" x14ac:dyDescent="0.2"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</row>
    <row r="117" spans="3:20" ht="22.5" x14ac:dyDescent="0.2"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</row>
    <row r="118" spans="3:20" ht="22.5" x14ac:dyDescent="0.2"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</row>
    <row r="119" spans="3:20" ht="22.5" x14ac:dyDescent="0.2"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</row>
    <row r="120" spans="3:20" ht="22.5" x14ac:dyDescent="0.2"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</row>
    <row r="121" spans="3:20" ht="22.5" x14ac:dyDescent="0.2"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</row>
    <row r="122" spans="3:20" ht="22.5" x14ac:dyDescent="0.2"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</row>
    <row r="123" spans="3:20" ht="22.5" x14ac:dyDescent="0.2"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</row>
    <row r="124" spans="3:20" ht="22.5" x14ac:dyDescent="0.2"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</row>
    <row r="125" spans="3:20" ht="22.5" x14ac:dyDescent="0.2"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</row>
    <row r="126" spans="3:20" ht="22.5" x14ac:dyDescent="0.2"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</row>
    <row r="127" spans="3:20" ht="22.5" x14ac:dyDescent="0.2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</row>
  </sheetData>
  <mergeCells count="66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65:R65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2024-10-27T11:50:27Z</dcterms:created>
  <dcterms:modified xsi:type="dcterms:W3CDTF">2024-10-28T08:46:43Z</dcterms:modified>
</cp:coreProperties>
</file>