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i\Desktop\reyhane\"/>
    </mc:Choice>
  </mc:AlternateContent>
  <xr:revisionPtr revIDLastSave="0" documentId="13_ncr:1_{EAED97AB-836B-4540-B241-535B4FF303C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سهام" sheetId="2" r:id="rId1"/>
    <sheet name="سپرده" sheetId="7" r:id="rId2"/>
    <sheet name="سود سپرده بانکی" sheetId="18" r:id="rId3"/>
    <sheet name="درآمد سپرده بانکی" sheetId="13" r:id="rId4"/>
    <sheet name="درآمد" sheetId="8" r:id="rId5"/>
    <sheet name="سایر درآمدها" sheetId="14" r:id="rId6"/>
    <sheet name="درآمد سرمایه گذاری در سهام" sheetId="9" r:id="rId7"/>
    <sheet name="درآمد سود سهام" sheetId="15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4">درآمد!$A$1:$K$11</definedName>
    <definedName name="_xlnm.Print_Area" localSheetId="3">'درآمد سپرده بانکی'!$A$1:$K$13</definedName>
    <definedName name="_xlnm.Print_Area" localSheetId="6">'درآمد سرمایه گذاری در سهام'!$A$1:$X$84</definedName>
    <definedName name="_xlnm.Print_Area" localSheetId="7">'درآمد سود سهام'!$A$1:$T$46</definedName>
    <definedName name="_xlnm.Print_Area" localSheetId="9">'درآمد ناشی از تغییر قیمت اوراق'!$A$1:$S$50</definedName>
    <definedName name="_xlnm.Print_Area" localSheetId="8">'درآمد ناشی از فروش'!$A$1:$S$71</definedName>
    <definedName name="_xlnm.Print_Area" localSheetId="5">'سایر درآمدها'!$A$1:$G$11</definedName>
    <definedName name="_xlnm.Print_Area" localSheetId="1">سپرده!$A$1:$M$17</definedName>
    <definedName name="_xlnm.Print_Area" localSheetId="2">'سود سپرده بانکی'!$A$1:$N$13</definedName>
    <definedName name="_xlnm.Print_Area" localSheetId="0">سهام!$A$1:$AC$60</definedName>
  </definedNames>
  <calcPr calcId="191029"/>
</workbook>
</file>

<file path=xl/calcChain.xml><?xml version="1.0" encoding="utf-8"?>
<calcChain xmlns="http://schemas.openxmlformats.org/spreadsheetml/2006/main">
  <c r="W84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9" i="9"/>
  <c r="F11" i="8"/>
  <c r="F10" i="8"/>
  <c r="F9" i="8"/>
  <c r="J9" i="8" s="1"/>
  <c r="F8" i="8"/>
  <c r="J8" i="8" s="1"/>
  <c r="D84" i="9"/>
  <c r="J84" i="9"/>
  <c r="J10" i="8"/>
  <c r="L10" i="7"/>
  <c r="L11" i="7"/>
  <c r="L12" i="7"/>
  <c r="L13" i="7"/>
  <c r="L14" i="7"/>
  <c r="L15" i="7"/>
  <c r="L16" i="7"/>
  <c r="L9" i="7"/>
  <c r="AB60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9" i="2"/>
  <c r="X60" i="2"/>
  <c r="H10" i="8"/>
  <c r="H9" i="8"/>
  <c r="H8" i="8"/>
  <c r="H11" i="8" s="1"/>
  <c r="O46" i="15"/>
  <c r="S46" i="15"/>
  <c r="U17" i="9"/>
  <c r="U18" i="9"/>
  <c r="U19" i="9"/>
  <c r="U20" i="9"/>
  <c r="U21" i="9"/>
  <c r="U22" i="9"/>
  <c r="U23" i="9"/>
  <c r="U84" i="9" s="1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16" i="9"/>
  <c r="U11" i="9"/>
  <c r="U12" i="9"/>
  <c r="U13" i="9"/>
  <c r="U14" i="9"/>
  <c r="U15" i="9"/>
  <c r="U10" i="9"/>
  <c r="U9" i="9"/>
  <c r="S84" i="9"/>
  <c r="J13" i="13"/>
  <c r="J9" i="13"/>
  <c r="J10" i="13"/>
  <c r="J11" i="13"/>
  <c r="J12" i="13"/>
  <c r="J8" i="13"/>
  <c r="F9" i="13"/>
  <c r="F10" i="13"/>
  <c r="F11" i="13"/>
  <c r="F12" i="13"/>
  <c r="F8" i="13"/>
  <c r="F13" i="13" s="1"/>
  <c r="S7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9" i="9"/>
  <c r="H84" i="9"/>
  <c r="F84" i="9"/>
  <c r="F82" i="9"/>
  <c r="M9" i="18"/>
  <c r="M11" i="18"/>
  <c r="M12" i="18"/>
  <c r="M8" i="18"/>
  <c r="K13" i="18"/>
  <c r="K10" i="18"/>
  <c r="M10" i="18" s="1"/>
  <c r="I71" i="19"/>
  <c r="Q70" i="19"/>
  <c r="Q71" i="19"/>
  <c r="I48" i="21"/>
  <c r="I50" i="21"/>
  <c r="I22" i="19"/>
  <c r="I28" i="19"/>
  <c r="I23" i="19"/>
  <c r="I16" i="19"/>
  <c r="I14" i="19"/>
  <c r="Q84" i="9"/>
  <c r="P61" i="9"/>
  <c r="O49" i="21"/>
  <c r="O50" i="21"/>
  <c r="Q50" i="21"/>
  <c r="Q49" i="21"/>
  <c r="N84" i="9"/>
  <c r="N67" i="9"/>
  <c r="S40" i="15"/>
  <c r="O40" i="15"/>
  <c r="J60" i="2"/>
  <c r="H60" i="2"/>
  <c r="Z60" i="2"/>
  <c r="L84" i="9" l="1"/>
  <c r="J11" i="8"/>
  <c r="M13" i="18"/>
  <c r="L17" i="7"/>
</calcChain>
</file>

<file path=xl/sharedStrings.xml><?xml version="1.0" encoding="utf-8"?>
<sst xmlns="http://schemas.openxmlformats.org/spreadsheetml/2006/main" count="492" uniqueCount="178">
  <si>
    <t>صندوق سرمایه‌گذاری تجارت شاخصی کاردان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</si>
  <si>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</si>
  <si>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</si>
  <si>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</si>
  <si>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</si>
  <si>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</si>
  <si>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</si>
  <si>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</si>
  <si>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</si>
  <si>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</si>
  <si>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</si>
  <si>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</si>
  <si>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</si>
  <si>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</si>
  <si>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</si>
  <si>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</si>
  <si>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</si>
  <si>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</si>
  <si>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</si>
  <si>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</si>
  <si>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بهمن  دیزل</t>
  </si>
  <si>
    <t>بیمه البرز</t>
  </si>
  <si>
    <t>بین المللی توسعه ص. معادن غدیر</t>
  </si>
  <si>
    <t>پالایش نفت تبریز</t>
  </si>
  <si>
    <t>پتروشیمی پردیس</t>
  </si>
  <si>
    <t>پتروشیمی نوری</t>
  </si>
  <si>
    <t>پدیده شیمی قرن</t>
  </si>
  <si>
    <t>تایدواترخاورمیانه</t>
  </si>
  <si>
    <t>توسعه‌ صنایع‌ بهشهر(هلدینگ</t>
  </si>
  <si>
    <t>ح . معدنی‌ املاح‌  ایران‌</t>
  </si>
  <si>
    <t>س. نفت و گاز و پتروشیمی تأمین</t>
  </si>
  <si>
    <t>سایپا</t>
  </si>
  <si>
    <t>سرمایه گذاری دارویی تامین</t>
  </si>
  <si>
    <t>سرمایه گذاری سیمان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</si>
  <si>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</si>
  <si>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</si>
  <si>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</si>
  <si>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</si>
  <si>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</si>
  <si>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</si>
  <si>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</si>
  <si>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</si>
  <si>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</si>
  <si>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سیمرغ</t>
  </si>
  <si>
    <t>صنایع شیمیایی کیمیاگران امروز</t>
  </si>
  <si>
    <t>صنایع مس افق کرمان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</si>
  <si>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</si>
  <si>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</si>
  <si>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</si>
  <si>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</si>
  <si>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</si>
  <si>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</si>
  <si>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</si>
  <si>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</si>
  <si>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</si>
  <si>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</si>
  <si>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کاشی‌ الوند</t>
  </si>
  <si>
    <t>کربن‌ ایران‌</t>
  </si>
  <si>
    <t>کنتورسازی‌ایران‌</t>
  </si>
  <si>
    <t>گسترش سوخت سبززاگرس(سهامی عام)</t>
  </si>
  <si>
    <t>فولاد  خوزستان</t>
  </si>
  <si>
    <t>گسترش نفت و گاز پارسیان</t>
  </si>
  <si>
    <t>تولیدی برنا باطری</t>
  </si>
  <si>
    <t>پست بانک ایران</t>
  </si>
  <si>
    <t>ح.پست بانک ایران</t>
  </si>
  <si>
    <t>قند لرستان‌</t>
  </si>
  <si>
    <t>کانی کربن طبس</t>
  </si>
  <si>
    <t>شرکت صنایع غذایی مینو شرق</t>
  </si>
  <si>
    <t>پخش هجرت</t>
  </si>
  <si>
    <t>ح. گسترش سوخت سبززاگرس(س. عام)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</si>
  <si>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</si>
  <si>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</si>
  <si>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</si>
  <si>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</si>
  <si>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</si>
  <si>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</si>
  <si>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</si>
  <si>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</si>
  <si>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</si>
  <si>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</si>
  <si>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</si>
  <si>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</si>
  <si>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</si>
  <si>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</si>
  <si>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</si>
  <si>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</si>
  <si>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</si>
  <si>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</si>
  <si>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</si>
  <si>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</si>
  <si>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</si>
  <si>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</si>
  <si>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</si>
  <si>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</si>
  <si>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</si>
  <si>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</si>
  <si>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</si>
  <si>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</si>
  <si>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</si>
  <si>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</si>
  <si>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</si>
  <si>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</si>
  <si>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</si>
  <si>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</si>
  <si>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</si>
  <si>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</si>
  <si>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پویا زرکان آق دره</t>
  </si>
  <si>
    <t>پتروشیمی شازند</t>
  </si>
  <si>
    <t>بیمه کوثر</t>
  </si>
  <si>
    <t>توسعه حمل و نقل ریلی پارسیان</t>
  </si>
  <si>
    <t>پمپ‌ سازی‌ ایران‌</t>
  </si>
  <si>
    <t>گروه مپنا (سهامی عام)</t>
  </si>
  <si>
    <t>تامین سرمایه کاردان</t>
  </si>
  <si>
    <t>تولیدات پتروشیمی قائد بصیر</t>
  </si>
  <si>
    <t>بین‌المللی‌توسعه‌ساختمان</t>
  </si>
  <si>
    <t>سرمایه‌گذاری‌توکافولاد(هلدینگ</t>
  </si>
  <si>
    <t>ح . صنایع مس افق کرمان</t>
  </si>
  <si>
    <t>داروسازی‌ سینا</t>
  </si>
  <si>
    <t>شرکت ارتباطات سیار ایران</t>
  </si>
  <si>
    <t>پالایش نفت اصفهان</t>
  </si>
  <si>
    <t>ملی شیمی کشاورز</t>
  </si>
  <si>
    <t>صنعتی زر ماکارون</t>
  </si>
  <si>
    <t>کویر تایر</t>
  </si>
  <si>
    <t>بیمه اتکایی ایران معین</t>
  </si>
  <si>
    <t>سرمایه گذاری توسعه صنایع سیمان</t>
  </si>
  <si>
    <t>پرتو بار فرابر خلیج فارس</t>
  </si>
  <si>
    <t>کارخانجات‌داروپخش‌</t>
  </si>
  <si>
    <t>ایران خودرو دیزل</t>
  </si>
  <si>
    <t>پتروشیمی تندگویان</t>
  </si>
  <si>
    <t>تولیدی و صنعتی گوهرفام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</si>
  <si>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</si>
  <si>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</si>
  <si>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</si>
  <si>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</si>
  <si>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</si>
  <si>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</si>
  <si>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</si>
  <si>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</si>
  <si>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</si>
  <si>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</si>
  <si>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</si>
  <si>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</si>
  <si>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</si>
  <si>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</si>
  <si>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</si>
  <si>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</si>
  <si>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</si>
  <si>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</si>
  <si>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</si>
  <si>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</si>
  <si>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</si>
  <si>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</si>
  <si>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</si>
  <si>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1403/04/21</t>
  </si>
  <si>
    <t>1403/09/07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</si>
  <si>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</si>
  <si>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</si>
  <si>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</si>
  <si>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</si>
  <si>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</si>
  <si>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</si>
  <si>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</si>
  <si>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</si>
  <si>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</si>
  <si>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</si>
  <si>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</si>
  <si>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</si>
  <si>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</si>
  <si>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</si>
  <si>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</si>
  <si>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</si>
  <si>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</si>
  <si>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</si>
  <si>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</si>
  <si>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</si>
  <si>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</si>
  <si>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</si>
  <si>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-2-1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</si>
</sst>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_ * #,##0_-_ ;_ * #,##0\-_ ;_ * &quot;-&quot;??_-_ ;_ @_ "/>
    <numFmt numFmtId="169" formatCode="_ * #,##0.0000_-_ ;_ * #,##0.0000\-_ ;_ * &quot;-&quot;??_-_ ;_ @_ 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right" vertical="top"/>
    </xf>
    <xf numFmtId="43" fontId="0" fillId="0" borderId="0" xfId="0" applyNumberFormat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top"/>
    </xf>
    <xf numFmtId="169" fontId="4" fillId="0" borderId="0" xfId="1" applyNumberFormat="1" applyFont="1" applyBorder="1" applyAlignment="1">
      <alignment horizontal="right" vertical="top"/>
    </xf>
    <xf numFmtId="2" fontId="4" fillId="0" borderId="2" xfId="2" applyNumberFormat="1" applyFont="1" applyBorder="1" applyAlignment="1">
      <alignment horizontal="center" vertical="center"/>
    </xf>
    <xf numFmtId="2" fontId="4" fillId="0" borderId="0" xfId="2" applyNumberFormat="1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3" fontId="4" fillId="0" borderId="5" xfId="0" applyNumberFormat="1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76"/>
  <sheetViews>
    <sheetView rightToLeft="1" workbookViewId="0">
      <selection activeCell="AD9" sqref="AD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9" customWidth="1"/>
    <col min="9" max="9" width="1.28515625" customWidth="1"/>
    <col min="10" max="10" width="18.28515625" customWidth="1"/>
    <col min="11" max="11" width="1.28515625" customWidth="1"/>
    <col min="12" max="12" width="14.28515625" customWidth="1"/>
    <col min="13" max="13" width="1.28515625" customWidth="1"/>
    <col min="14" max="14" width="17" customWidth="1"/>
    <col min="15" max="15" width="1.28515625" customWidth="1"/>
    <col min="16" max="16" width="14.28515625" customWidth="1"/>
    <col min="17" max="17" width="1.28515625" customWidth="1"/>
    <col min="18" max="18" width="17.57031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" customWidth="1"/>
    <col min="25" max="25" width="1.28515625" customWidth="1"/>
    <col min="26" max="26" width="19.5703125" customWidth="1"/>
    <col min="27" max="27" width="1.28515625" customWidth="1"/>
    <col min="28" max="28" width="15.5703125" customWidth="1"/>
    <col min="29" max="29" width="0.28515625" customWidth="1"/>
    <col min="30" max="30" width="16.42578125" bestFit="1" customWidth="1"/>
  </cols>
  <sheetData>
    <row r="1" spans="1:2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21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22.5" customHeight="1" x14ac:dyDescent="0.2">
      <c r="A4" s="1" t="s">
        <v>3</v>
      </c>
      <c r="B4" s="21" t="s">
        <v>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20.25" customHeight="1" x14ac:dyDescent="0.2">
      <c r="A5" s="21" t="s">
        <v>5</v>
      </c>
      <c r="B5" s="21"/>
      <c r="C5" s="21" t="s">
        <v>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45" customHeight="1" x14ac:dyDescent="0.2">
      <c r="F6" s="19" t="s">
        <v>7</v>
      </c>
      <c r="G6" s="19"/>
      <c r="H6" s="19"/>
      <c r="I6" s="19"/>
      <c r="J6" s="19"/>
      <c r="L6" s="19" t="s">
        <v>8</v>
      </c>
      <c r="M6" s="19"/>
      <c r="N6" s="19"/>
      <c r="O6" s="19"/>
      <c r="P6" s="19"/>
      <c r="Q6" s="19"/>
      <c r="R6" s="19"/>
      <c r="T6" s="19" t="s">
        <v>9</v>
      </c>
      <c r="U6" s="19"/>
      <c r="V6" s="19"/>
      <c r="W6" s="19"/>
      <c r="X6" s="19"/>
      <c r="Y6" s="19"/>
      <c r="Z6" s="19"/>
      <c r="AA6" s="19"/>
      <c r="AB6" s="19"/>
    </row>
    <row r="7" spans="1:28" ht="14.45" customHeight="1" x14ac:dyDescent="0.2">
      <c r="F7" s="3"/>
      <c r="G7" s="3"/>
      <c r="H7" s="3"/>
      <c r="I7" s="3"/>
      <c r="J7" s="3"/>
      <c r="L7" s="18" t="s">
        <v>10</v>
      </c>
      <c r="M7" s="18"/>
      <c r="N7" s="18"/>
      <c r="O7" s="3"/>
      <c r="P7" s="18" t="s">
        <v>11</v>
      </c>
      <c r="Q7" s="18"/>
      <c r="R7" s="18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19" t="s">
        <v>12</v>
      </c>
      <c r="B8" s="19"/>
      <c r="C8" s="19"/>
      <c r="E8" s="19" t="s">
        <v>13</v>
      </c>
      <c r="F8" s="1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0" t="s">
        <v>19</v>
      </c>
      <c r="B9" s="20"/>
      <c r="C9" s="20"/>
      <c r="E9" s="57">
        <v>80000000</v>
      </c>
      <c r="F9" s="57"/>
      <c r="G9" s="30"/>
      <c r="H9" s="29">
        <v>187164833676</v>
      </c>
      <c r="I9" s="30"/>
      <c r="J9" s="29">
        <v>278731620000</v>
      </c>
      <c r="K9" s="30"/>
      <c r="L9" s="29">
        <v>0</v>
      </c>
      <c r="M9" s="30"/>
      <c r="N9" s="29">
        <v>0</v>
      </c>
      <c r="O9" s="30"/>
      <c r="P9" s="29">
        <v>-55000000</v>
      </c>
      <c r="Q9" s="30"/>
      <c r="R9" s="29">
        <v>222903633407</v>
      </c>
      <c r="S9" s="30"/>
      <c r="T9" s="29">
        <v>25000000</v>
      </c>
      <c r="U9" s="30"/>
      <c r="V9" s="29">
        <v>4218</v>
      </c>
      <c r="W9" s="30"/>
      <c r="X9" s="29">
        <v>58489010527</v>
      </c>
      <c r="Y9" s="30"/>
      <c r="Z9" s="29">
        <v>104822572500</v>
      </c>
      <c r="AA9" s="30"/>
      <c r="AB9" s="46">
        <f>Z9/5233557087283*100</f>
        <v>2.0028934575818034</v>
      </c>
    </row>
    <row r="10" spans="1:28" ht="21.75" customHeight="1" x14ac:dyDescent="0.2">
      <c r="A10" s="15" t="s">
        <v>20</v>
      </c>
      <c r="B10" s="15"/>
      <c r="C10" s="15"/>
      <c r="E10" s="58">
        <v>11400000</v>
      </c>
      <c r="F10" s="58"/>
      <c r="G10" s="30"/>
      <c r="H10" s="31">
        <v>59831051098</v>
      </c>
      <c r="I10" s="30"/>
      <c r="J10" s="31">
        <v>31050145800</v>
      </c>
      <c r="K10" s="30"/>
      <c r="L10" s="31">
        <v>0</v>
      </c>
      <c r="M10" s="30"/>
      <c r="N10" s="31">
        <v>0</v>
      </c>
      <c r="O10" s="30"/>
      <c r="P10" s="31">
        <v>-11400000</v>
      </c>
      <c r="Q10" s="30"/>
      <c r="R10" s="31">
        <v>32396059654</v>
      </c>
      <c r="S10" s="30"/>
      <c r="T10" s="31">
        <v>0</v>
      </c>
      <c r="U10" s="30"/>
      <c r="V10" s="31">
        <v>0</v>
      </c>
      <c r="W10" s="30"/>
      <c r="X10" s="31">
        <v>0</v>
      </c>
      <c r="Y10" s="30"/>
      <c r="Z10" s="31">
        <v>0</v>
      </c>
      <c r="AA10" s="30"/>
      <c r="AB10" s="48">
        <f t="shared" ref="AB10:AB59" si="0">Z10/5233557087283*100</f>
        <v>0</v>
      </c>
    </row>
    <row r="11" spans="1:28" ht="21.75" customHeight="1" x14ac:dyDescent="0.2">
      <c r="A11" s="15" t="s">
        <v>21</v>
      </c>
      <c r="B11" s="15"/>
      <c r="C11" s="15"/>
      <c r="E11" s="58">
        <v>47302517</v>
      </c>
      <c r="F11" s="58"/>
      <c r="G11" s="30"/>
      <c r="H11" s="31">
        <v>52394102595</v>
      </c>
      <c r="I11" s="30"/>
      <c r="J11" s="31">
        <v>74528391232.8022</v>
      </c>
      <c r="K11" s="30"/>
      <c r="L11" s="31">
        <v>13000000</v>
      </c>
      <c r="M11" s="30"/>
      <c r="N11" s="31">
        <v>25087259392</v>
      </c>
      <c r="O11" s="30"/>
      <c r="P11" s="31">
        <v>-1</v>
      </c>
      <c r="Q11" s="30"/>
      <c r="R11" s="31">
        <v>1</v>
      </c>
      <c r="S11" s="30"/>
      <c r="T11" s="31">
        <v>60302516</v>
      </c>
      <c r="U11" s="30"/>
      <c r="V11" s="31">
        <v>1884</v>
      </c>
      <c r="W11" s="30"/>
      <c r="X11" s="31">
        <v>77481360879</v>
      </c>
      <c r="Y11" s="30"/>
      <c r="Z11" s="31">
        <v>112933961000.14301</v>
      </c>
      <c r="AA11" s="30"/>
      <c r="AB11" s="48">
        <f t="shared" si="0"/>
        <v>2.1578815157010669</v>
      </c>
    </row>
    <row r="12" spans="1:28" ht="21.75" customHeight="1" x14ac:dyDescent="0.2">
      <c r="A12" s="15" t="s">
        <v>22</v>
      </c>
      <c r="B12" s="15"/>
      <c r="C12" s="15"/>
      <c r="E12" s="58">
        <v>23458882</v>
      </c>
      <c r="F12" s="58"/>
      <c r="G12" s="30"/>
      <c r="H12" s="31">
        <v>118264076376</v>
      </c>
      <c r="I12" s="30"/>
      <c r="J12" s="31">
        <v>107968366649.22301</v>
      </c>
      <c r="K12" s="30"/>
      <c r="L12" s="31">
        <v>0</v>
      </c>
      <c r="M12" s="30"/>
      <c r="N12" s="31">
        <v>0</v>
      </c>
      <c r="O12" s="30"/>
      <c r="P12" s="31">
        <v>-1</v>
      </c>
      <c r="Q12" s="30"/>
      <c r="R12" s="31">
        <v>1</v>
      </c>
      <c r="S12" s="30"/>
      <c r="T12" s="31">
        <v>23458881</v>
      </c>
      <c r="U12" s="30"/>
      <c r="V12" s="31">
        <v>5340</v>
      </c>
      <c r="W12" s="30"/>
      <c r="X12" s="31">
        <v>118264071335</v>
      </c>
      <c r="Y12" s="30"/>
      <c r="Z12" s="31">
        <v>124525065513.987</v>
      </c>
      <c r="AA12" s="30"/>
      <c r="AB12" s="48">
        <f t="shared" si="0"/>
        <v>2.3793581198640208</v>
      </c>
    </row>
    <row r="13" spans="1:28" ht="21.75" customHeight="1" x14ac:dyDescent="0.2">
      <c r="A13" s="15" t="s">
        <v>23</v>
      </c>
      <c r="B13" s="15"/>
      <c r="C13" s="15"/>
      <c r="E13" s="58">
        <v>18000000</v>
      </c>
      <c r="F13" s="58"/>
      <c r="G13" s="30"/>
      <c r="H13" s="31">
        <v>219370832304</v>
      </c>
      <c r="I13" s="30"/>
      <c r="J13" s="31">
        <v>207020853000</v>
      </c>
      <c r="K13" s="30"/>
      <c r="L13" s="31">
        <v>0</v>
      </c>
      <c r="M13" s="30"/>
      <c r="N13" s="31">
        <v>0</v>
      </c>
      <c r="O13" s="30"/>
      <c r="P13" s="31">
        <v>0</v>
      </c>
      <c r="Q13" s="30"/>
      <c r="R13" s="31">
        <v>0</v>
      </c>
      <c r="S13" s="30"/>
      <c r="T13" s="31">
        <v>18000000</v>
      </c>
      <c r="U13" s="30"/>
      <c r="V13" s="31">
        <v>16650</v>
      </c>
      <c r="W13" s="30"/>
      <c r="X13" s="31">
        <v>219370832304</v>
      </c>
      <c r="Y13" s="30"/>
      <c r="Z13" s="31">
        <v>297916785000</v>
      </c>
      <c r="AA13" s="30"/>
      <c r="AB13" s="48">
        <f t="shared" si="0"/>
        <v>5.6924340373377564</v>
      </c>
    </row>
    <row r="14" spans="1:28" ht="21.75" customHeight="1" x14ac:dyDescent="0.2">
      <c r="A14" s="15" t="s">
        <v>24</v>
      </c>
      <c r="B14" s="15"/>
      <c r="C14" s="15"/>
      <c r="E14" s="58">
        <v>1100000</v>
      </c>
      <c r="F14" s="58"/>
      <c r="G14" s="30"/>
      <c r="H14" s="31">
        <v>158425763643</v>
      </c>
      <c r="I14" s="30"/>
      <c r="J14" s="31">
        <v>251527453650</v>
      </c>
      <c r="K14" s="30"/>
      <c r="L14" s="31">
        <v>0</v>
      </c>
      <c r="M14" s="30"/>
      <c r="N14" s="31">
        <v>0</v>
      </c>
      <c r="O14" s="30"/>
      <c r="P14" s="31">
        <v>-25000</v>
      </c>
      <c r="Q14" s="30"/>
      <c r="R14" s="31">
        <v>5193650948</v>
      </c>
      <c r="S14" s="30"/>
      <c r="T14" s="31">
        <v>1075000</v>
      </c>
      <c r="U14" s="30"/>
      <c r="V14" s="31">
        <v>209000</v>
      </c>
      <c r="W14" s="30"/>
      <c r="X14" s="31">
        <v>154825178109</v>
      </c>
      <c r="Y14" s="30"/>
      <c r="Z14" s="31">
        <v>223338183750</v>
      </c>
      <c r="AA14" s="30"/>
      <c r="AB14" s="48">
        <f t="shared" si="0"/>
        <v>4.2674261506134821</v>
      </c>
    </row>
    <row r="15" spans="1:28" ht="21.75" customHeight="1" x14ac:dyDescent="0.2">
      <c r="A15" s="15" t="s">
        <v>25</v>
      </c>
      <c r="B15" s="15"/>
      <c r="C15" s="15"/>
      <c r="E15" s="58">
        <v>1110000</v>
      </c>
      <c r="F15" s="58"/>
      <c r="G15" s="30"/>
      <c r="H15" s="31">
        <v>165754995923</v>
      </c>
      <c r="I15" s="30"/>
      <c r="J15" s="31">
        <v>231382036350</v>
      </c>
      <c r="K15" s="30"/>
      <c r="L15" s="31">
        <v>0</v>
      </c>
      <c r="M15" s="30"/>
      <c r="N15" s="31">
        <v>0</v>
      </c>
      <c r="O15" s="30"/>
      <c r="P15" s="31">
        <v>-18000</v>
      </c>
      <c r="Q15" s="30"/>
      <c r="R15" s="31">
        <v>3977401929</v>
      </c>
      <c r="S15" s="30"/>
      <c r="T15" s="31">
        <v>1092000</v>
      </c>
      <c r="U15" s="30"/>
      <c r="V15" s="31">
        <v>218120</v>
      </c>
      <c r="W15" s="30"/>
      <c r="X15" s="31">
        <v>163067077072</v>
      </c>
      <c r="Y15" s="30"/>
      <c r="Z15" s="31">
        <v>236769827112</v>
      </c>
      <c r="AA15" s="30"/>
      <c r="AB15" s="48">
        <f t="shared" si="0"/>
        <v>4.5240707832790452</v>
      </c>
    </row>
    <row r="16" spans="1:28" ht="21.75" customHeight="1" x14ac:dyDescent="0.2">
      <c r="A16" s="15" t="s">
        <v>26</v>
      </c>
      <c r="B16" s="15"/>
      <c r="C16" s="15"/>
      <c r="E16" s="58">
        <v>5190703</v>
      </c>
      <c r="F16" s="58"/>
      <c r="G16" s="30"/>
      <c r="H16" s="31">
        <v>31796584264</v>
      </c>
      <c r="I16" s="30"/>
      <c r="J16" s="31">
        <v>52888137750.787498</v>
      </c>
      <c r="K16" s="30"/>
      <c r="L16" s="31">
        <v>0</v>
      </c>
      <c r="M16" s="30"/>
      <c r="N16" s="31">
        <v>0</v>
      </c>
      <c r="O16" s="30"/>
      <c r="P16" s="31">
        <v>0</v>
      </c>
      <c r="Q16" s="30"/>
      <c r="R16" s="31">
        <v>0</v>
      </c>
      <c r="S16" s="30"/>
      <c r="T16" s="31">
        <v>5190703</v>
      </c>
      <c r="U16" s="30"/>
      <c r="V16" s="31">
        <v>12540</v>
      </c>
      <c r="W16" s="30"/>
      <c r="X16" s="31">
        <v>31796584264</v>
      </c>
      <c r="Y16" s="30"/>
      <c r="Z16" s="31">
        <v>64704121697.060997</v>
      </c>
      <c r="AA16" s="30"/>
      <c r="AB16" s="48">
        <f t="shared" si="0"/>
        <v>1.2363316310102987</v>
      </c>
    </row>
    <row r="17" spans="1:28" ht="21.75" customHeight="1" x14ac:dyDescent="0.2">
      <c r="A17" s="15" t="s">
        <v>27</v>
      </c>
      <c r="B17" s="15"/>
      <c r="C17" s="15"/>
      <c r="E17" s="58">
        <v>8060833</v>
      </c>
      <c r="F17" s="58"/>
      <c r="G17" s="30"/>
      <c r="H17" s="31">
        <v>24831747162</v>
      </c>
      <c r="I17" s="30"/>
      <c r="J17" s="31">
        <v>41290324487.928497</v>
      </c>
      <c r="K17" s="30"/>
      <c r="L17" s="31">
        <v>25000000</v>
      </c>
      <c r="M17" s="30"/>
      <c r="N17" s="31">
        <v>147349738000</v>
      </c>
      <c r="O17" s="30"/>
      <c r="P17" s="31">
        <v>0</v>
      </c>
      <c r="Q17" s="30"/>
      <c r="R17" s="31">
        <v>0</v>
      </c>
      <c r="S17" s="30"/>
      <c r="T17" s="31">
        <v>33060833</v>
      </c>
      <c r="U17" s="30"/>
      <c r="V17" s="31">
        <v>6050</v>
      </c>
      <c r="W17" s="30"/>
      <c r="X17" s="31">
        <v>172181485162</v>
      </c>
      <c r="Y17" s="30"/>
      <c r="Z17" s="31">
        <v>198827932314.082</v>
      </c>
      <c r="AA17" s="30"/>
      <c r="AB17" s="48">
        <f t="shared" si="0"/>
        <v>3.7990974207048058</v>
      </c>
    </row>
    <row r="18" spans="1:28" ht="21.75" customHeight="1" x14ac:dyDescent="0.2">
      <c r="A18" s="15" t="s">
        <v>28</v>
      </c>
      <c r="B18" s="15"/>
      <c r="C18" s="15"/>
      <c r="E18" s="58">
        <v>5216001</v>
      </c>
      <c r="F18" s="58"/>
      <c r="G18" s="30"/>
      <c r="H18" s="31">
        <v>46422804257</v>
      </c>
      <c r="I18" s="30"/>
      <c r="J18" s="31">
        <v>20579129236.5844</v>
      </c>
      <c r="K18" s="30"/>
      <c r="L18" s="31">
        <v>0</v>
      </c>
      <c r="M18" s="30"/>
      <c r="N18" s="31">
        <v>0</v>
      </c>
      <c r="O18" s="30"/>
      <c r="P18" s="31">
        <v>0</v>
      </c>
      <c r="Q18" s="30"/>
      <c r="R18" s="31">
        <v>0</v>
      </c>
      <c r="S18" s="30"/>
      <c r="T18" s="31">
        <v>5216001</v>
      </c>
      <c r="U18" s="30"/>
      <c r="V18" s="31">
        <v>4682</v>
      </c>
      <c r="W18" s="30"/>
      <c r="X18" s="31">
        <v>46422804257</v>
      </c>
      <c r="Y18" s="30"/>
      <c r="Z18" s="31">
        <v>24276009847.7421</v>
      </c>
      <c r="AA18" s="30"/>
      <c r="AB18" s="48">
        <f t="shared" si="0"/>
        <v>0.46385296735809539</v>
      </c>
    </row>
    <row r="19" spans="1:28" ht="21.75" customHeight="1" x14ac:dyDescent="0.2">
      <c r="A19" s="15" t="s">
        <v>29</v>
      </c>
      <c r="B19" s="15"/>
      <c r="C19" s="15"/>
      <c r="E19" s="58">
        <v>2119740</v>
      </c>
      <c r="F19" s="58"/>
      <c r="G19" s="30"/>
      <c r="H19" s="31">
        <v>9591823500</v>
      </c>
      <c r="I19" s="30"/>
      <c r="J19" s="31">
        <v>28743326868.626999</v>
      </c>
      <c r="K19" s="30"/>
      <c r="L19" s="31">
        <v>0</v>
      </c>
      <c r="M19" s="30"/>
      <c r="N19" s="31">
        <v>0</v>
      </c>
      <c r="O19" s="30"/>
      <c r="P19" s="31">
        <v>0</v>
      </c>
      <c r="Q19" s="30"/>
      <c r="R19" s="31">
        <v>0</v>
      </c>
      <c r="S19" s="30"/>
      <c r="T19" s="31">
        <v>2119740</v>
      </c>
      <c r="U19" s="30"/>
      <c r="V19" s="31">
        <v>15460</v>
      </c>
      <c r="W19" s="30"/>
      <c r="X19" s="31">
        <v>9591823500</v>
      </c>
      <c r="Y19" s="30"/>
      <c r="Z19" s="31">
        <v>32576191876.619999</v>
      </c>
      <c r="AA19" s="30"/>
      <c r="AB19" s="48">
        <f t="shared" si="0"/>
        <v>0.62244839089988646</v>
      </c>
    </row>
    <row r="20" spans="1:28" ht="21.75" customHeight="1" x14ac:dyDescent="0.2">
      <c r="A20" s="15" t="s">
        <v>30</v>
      </c>
      <c r="B20" s="15"/>
      <c r="C20" s="15"/>
      <c r="E20" s="58">
        <v>5000000</v>
      </c>
      <c r="F20" s="58"/>
      <c r="G20" s="30"/>
      <c r="H20" s="31">
        <v>82781016720</v>
      </c>
      <c r="I20" s="30"/>
      <c r="J20" s="31">
        <v>74851965000</v>
      </c>
      <c r="K20" s="30"/>
      <c r="L20" s="31">
        <v>1500000</v>
      </c>
      <c r="M20" s="30"/>
      <c r="N20" s="31">
        <v>27862832610</v>
      </c>
      <c r="O20" s="30"/>
      <c r="P20" s="31">
        <v>0</v>
      </c>
      <c r="Q20" s="30"/>
      <c r="R20" s="31">
        <v>0</v>
      </c>
      <c r="S20" s="30"/>
      <c r="T20" s="31">
        <v>6500000</v>
      </c>
      <c r="U20" s="30"/>
      <c r="V20" s="31">
        <v>19670</v>
      </c>
      <c r="W20" s="30"/>
      <c r="X20" s="31">
        <v>110643849330</v>
      </c>
      <c r="Y20" s="30"/>
      <c r="Z20" s="31">
        <v>127094262750</v>
      </c>
      <c r="AA20" s="30"/>
      <c r="AB20" s="48">
        <f t="shared" si="0"/>
        <v>2.428448961774504</v>
      </c>
    </row>
    <row r="21" spans="1:28" ht="21.75" customHeight="1" x14ac:dyDescent="0.2">
      <c r="A21" s="15" t="s">
        <v>31</v>
      </c>
      <c r="B21" s="15"/>
      <c r="C21" s="15"/>
      <c r="E21" s="58">
        <v>5600000</v>
      </c>
      <c r="F21" s="58"/>
      <c r="G21" s="30"/>
      <c r="H21" s="31">
        <v>20189918806</v>
      </c>
      <c r="I21" s="30"/>
      <c r="J21" s="31">
        <v>13911133320</v>
      </c>
      <c r="K21" s="30"/>
      <c r="L21" s="31">
        <v>0</v>
      </c>
      <c r="M21" s="30"/>
      <c r="N21" s="31">
        <v>0</v>
      </c>
      <c r="O21" s="30"/>
      <c r="P21" s="31">
        <v>0</v>
      </c>
      <c r="Q21" s="30"/>
      <c r="R21" s="31">
        <v>0</v>
      </c>
      <c r="S21" s="30"/>
      <c r="T21" s="31">
        <v>5600000</v>
      </c>
      <c r="U21" s="30"/>
      <c r="V21" s="31">
        <v>2831</v>
      </c>
      <c r="W21" s="30"/>
      <c r="X21" s="31">
        <v>20189918806</v>
      </c>
      <c r="Y21" s="30"/>
      <c r="Z21" s="31">
        <v>15759271080</v>
      </c>
      <c r="AA21" s="30"/>
      <c r="AB21" s="48">
        <f t="shared" si="0"/>
        <v>0.3011196938750012</v>
      </c>
    </row>
    <row r="22" spans="1:28" ht="21.75" customHeight="1" x14ac:dyDescent="0.2">
      <c r="A22" s="15" t="s">
        <v>32</v>
      </c>
      <c r="B22" s="15"/>
      <c r="C22" s="15"/>
      <c r="E22" s="58">
        <v>5447057</v>
      </c>
      <c r="F22" s="58"/>
      <c r="G22" s="30"/>
      <c r="H22" s="31">
        <v>159774822292</v>
      </c>
      <c r="I22" s="30"/>
      <c r="J22" s="31">
        <v>110729531371.882</v>
      </c>
      <c r="K22" s="30"/>
      <c r="L22" s="31">
        <v>0</v>
      </c>
      <c r="M22" s="30"/>
      <c r="N22" s="31">
        <v>0</v>
      </c>
      <c r="O22" s="30"/>
      <c r="P22" s="31">
        <v>-447057</v>
      </c>
      <c r="Q22" s="30"/>
      <c r="R22" s="31">
        <v>9941161161</v>
      </c>
      <c r="S22" s="30"/>
      <c r="T22" s="31">
        <v>5000000</v>
      </c>
      <c r="U22" s="30"/>
      <c r="V22" s="31">
        <v>26110</v>
      </c>
      <c r="W22" s="30"/>
      <c r="X22" s="31">
        <v>146661603040</v>
      </c>
      <c r="Y22" s="30"/>
      <c r="Z22" s="31">
        <v>129773227500</v>
      </c>
      <c r="AA22" s="30"/>
      <c r="AB22" s="48">
        <f t="shared" si="0"/>
        <v>2.4796371824305776</v>
      </c>
    </row>
    <row r="23" spans="1:28" ht="21.75" customHeight="1" x14ac:dyDescent="0.2">
      <c r="A23" s="15" t="s">
        <v>33</v>
      </c>
      <c r="B23" s="15"/>
      <c r="C23" s="15"/>
      <c r="E23" s="58">
        <v>4499999</v>
      </c>
      <c r="F23" s="58"/>
      <c r="G23" s="30"/>
      <c r="H23" s="31">
        <v>42461141478</v>
      </c>
      <c r="I23" s="30"/>
      <c r="J23" s="31">
        <v>46566261901.939499</v>
      </c>
      <c r="K23" s="30"/>
      <c r="L23" s="31">
        <v>0</v>
      </c>
      <c r="M23" s="30"/>
      <c r="N23" s="31">
        <v>0</v>
      </c>
      <c r="O23" s="30"/>
      <c r="P23" s="31">
        <v>-4499999</v>
      </c>
      <c r="Q23" s="30"/>
      <c r="R23" s="31">
        <v>56964121824</v>
      </c>
      <c r="S23" s="30"/>
      <c r="T23" s="31">
        <v>0</v>
      </c>
      <c r="U23" s="30"/>
      <c r="V23" s="31">
        <v>0</v>
      </c>
      <c r="W23" s="30"/>
      <c r="X23" s="31">
        <v>0</v>
      </c>
      <c r="Y23" s="30"/>
      <c r="Z23" s="31">
        <v>0</v>
      </c>
      <c r="AA23" s="30"/>
      <c r="AB23" s="48">
        <f t="shared" si="0"/>
        <v>0</v>
      </c>
    </row>
    <row r="24" spans="1:28" ht="21.75" customHeight="1" x14ac:dyDescent="0.2">
      <c r="A24" s="15" t="s">
        <v>34</v>
      </c>
      <c r="B24" s="15"/>
      <c r="C24" s="15"/>
      <c r="E24" s="58">
        <v>27800000</v>
      </c>
      <c r="F24" s="58"/>
      <c r="G24" s="30"/>
      <c r="H24" s="31">
        <v>171676552478</v>
      </c>
      <c r="I24" s="30"/>
      <c r="J24" s="31">
        <v>278833013100</v>
      </c>
      <c r="K24" s="30"/>
      <c r="L24" s="31">
        <v>0</v>
      </c>
      <c r="M24" s="30"/>
      <c r="N24" s="31">
        <v>0</v>
      </c>
      <c r="O24" s="30"/>
      <c r="P24" s="31">
        <v>0</v>
      </c>
      <c r="Q24" s="30"/>
      <c r="R24" s="31">
        <v>0</v>
      </c>
      <c r="S24" s="30"/>
      <c r="T24" s="31">
        <v>27800000</v>
      </c>
      <c r="U24" s="30"/>
      <c r="V24" s="31">
        <v>11390</v>
      </c>
      <c r="W24" s="30"/>
      <c r="X24" s="31">
        <v>171676552478</v>
      </c>
      <c r="Y24" s="30"/>
      <c r="Z24" s="31">
        <v>314757980100</v>
      </c>
      <c r="AA24" s="30"/>
      <c r="AB24" s="48">
        <f t="shared" si="0"/>
        <v>6.0142265547237308</v>
      </c>
    </row>
    <row r="25" spans="1:28" ht="21.75" customHeight="1" x14ac:dyDescent="0.2">
      <c r="A25" s="15" t="s">
        <v>35</v>
      </c>
      <c r="B25" s="15"/>
      <c r="C25" s="15"/>
      <c r="E25" s="58">
        <v>18628440</v>
      </c>
      <c r="F25" s="58"/>
      <c r="G25" s="30"/>
      <c r="H25" s="31">
        <v>136650740032</v>
      </c>
      <c r="I25" s="30"/>
      <c r="J25" s="31">
        <v>108142788566.88</v>
      </c>
      <c r="K25" s="30"/>
      <c r="L25" s="31">
        <v>0</v>
      </c>
      <c r="M25" s="30"/>
      <c r="N25" s="31">
        <v>0</v>
      </c>
      <c r="O25" s="30"/>
      <c r="P25" s="31">
        <v>0</v>
      </c>
      <c r="Q25" s="30"/>
      <c r="R25" s="31">
        <v>0</v>
      </c>
      <c r="S25" s="30"/>
      <c r="T25" s="31">
        <v>18628440</v>
      </c>
      <c r="U25" s="30"/>
      <c r="V25" s="31">
        <v>7060</v>
      </c>
      <c r="W25" s="30"/>
      <c r="X25" s="31">
        <v>136650740032</v>
      </c>
      <c r="Y25" s="30"/>
      <c r="Z25" s="31">
        <v>130734261520.92</v>
      </c>
      <c r="AA25" s="30"/>
      <c r="AB25" s="48">
        <f t="shared" si="0"/>
        <v>2.4980001047201847</v>
      </c>
    </row>
    <row r="26" spans="1:28" ht="21.75" customHeight="1" x14ac:dyDescent="0.2">
      <c r="A26" s="15" t="s">
        <v>36</v>
      </c>
      <c r="B26" s="15"/>
      <c r="C26" s="15"/>
      <c r="E26" s="58">
        <v>3408392</v>
      </c>
      <c r="F26" s="58"/>
      <c r="G26" s="30"/>
      <c r="H26" s="31">
        <v>98549094937</v>
      </c>
      <c r="I26" s="30"/>
      <c r="J26" s="31">
        <v>121396055382.108</v>
      </c>
      <c r="K26" s="30"/>
      <c r="L26" s="31">
        <v>0</v>
      </c>
      <c r="M26" s="30"/>
      <c r="N26" s="31">
        <v>0</v>
      </c>
      <c r="O26" s="30"/>
      <c r="P26" s="31">
        <v>0</v>
      </c>
      <c r="Q26" s="30"/>
      <c r="R26" s="31">
        <v>0</v>
      </c>
      <c r="S26" s="30"/>
      <c r="T26" s="31">
        <v>3408392</v>
      </c>
      <c r="U26" s="30"/>
      <c r="V26" s="31">
        <v>46550</v>
      </c>
      <c r="W26" s="30"/>
      <c r="X26" s="31">
        <v>98549094937</v>
      </c>
      <c r="Y26" s="30"/>
      <c r="Z26" s="31">
        <v>157716616746.78</v>
      </c>
      <c r="AA26" s="30"/>
      <c r="AB26" s="48">
        <f t="shared" si="0"/>
        <v>3.0135644670813853</v>
      </c>
    </row>
    <row r="27" spans="1:28" ht="21.75" customHeight="1" x14ac:dyDescent="0.2">
      <c r="A27" s="15" t="s">
        <v>37</v>
      </c>
      <c r="B27" s="15"/>
      <c r="C27" s="15"/>
      <c r="E27" s="58">
        <v>8200000</v>
      </c>
      <c r="F27" s="58"/>
      <c r="G27" s="30"/>
      <c r="H27" s="31">
        <v>39892351066</v>
      </c>
      <c r="I27" s="30"/>
      <c r="J27" s="31">
        <v>39565973340</v>
      </c>
      <c r="K27" s="30"/>
      <c r="L27" s="31">
        <v>16555515</v>
      </c>
      <c r="M27" s="30"/>
      <c r="N27" s="31">
        <v>92095071927</v>
      </c>
      <c r="O27" s="30"/>
      <c r="P27" s="31">
        <v>0</v>
      </c>
      <c r="Q27" s="30"/>
      <c r="R27" s="31">
        <v>0</v>
      </c>
      <c r="S27" s="30"/>
      <c r="T27" s="31">
        <v>24755515</v>
      </c>
      <c r="U27" s="30"/>
      <c r="V27" s="31">
        <v>6110</v>
      </c>
      <c r="W27" s="30"/>
      <c r="X27" s="31">
        <v>131987422993</v>
      </c>
      <c r="Y27" s="30"/>
      <c r="Z27" s="31">
        <v>150356222279.93201</v>
      </c>
      <c r="AA27" s="30"/>
      <c r="AB27" s="48">
        <f t="shared" si="0"/>
        <v>2.8729259998955969</v>
      </c>
    </row>
    <row r="28" spans="1:28" ht="21.75" customHeight="1" x14ac:dyDescent="0.2">
      <c r="A28" s="15" t="s">
        <v>38</v>
      </c>
      <c r="B28" s="15"/>
      <c r="C28" s="15"/>
      <c r="E28" s="58">
        <v>6927837</v>
      </c>
      <c r="F28" s="58"/>
      <c r="G28" s="30"/>
      <c r="H28" s="31">
        <v>45803329981</v>
      </c>
      <c r="I28" s="30"/>
      <c r="J28" s="31">
        <v>48550645407.442497</v>
      </c>
      <c r="K28" s="30"/>
      <c r="L28" s="31">
        <v>0</v>
      </c>
      <c r="M28" s="30"/>
      <c r="N28" s="31">
        <v>0</v>
      </c>
      <c r="O28" s="30"/>
      <c r="P28" s="31">
        <v>-6927837</v>
      </c>
      <c r="Q28" s="30"/>
      <c r="R28" s="31">
        <v>55161797124</v>
      </c>
      <c r="S28" s="30"/>
      <c r="T28" s="31">
        <v>0</v>
      </c>
      <c r="U28" s="30"/>
      <c r="V28" s="31">
        <v>0</v>
      </c>
      <c r="W28" s="30"/>
      <c r="X28" s="31">
        <v>0</v>
      </c>
      <c r="Y28" s="30"/>
      <c r="Z28" s="31">
        <v>0</v>
      </c>
      <c r="AA28" s="30"/>
      <c r="AB28" s="48">
        <f t="shared" si="0"/>
        <v>0</v>
      </c>
    </row>
    <row r="29" spans="1:28" ht="21.75" customHeight="1" x14ac:dyDescent="0.2">
      <c r="A29" s="15" t="s">
        <v>39</v>
      </c>
      <c r="B29" s="15"/>
      <c r="C29" s="15"/>
      <c r="E29" s="58">
        <v>13160632</v>
      </c>
      <c r="F29" s="58"/>
      <c r="G29" s="30"/>
      <c r="H29" s="31">
        <v>197107484446</v>
      </c>
      <c r="I29" s="30"/>
      <c r="J29" s="31">
        <v>235351049050.40399</v>
      </c>
      <c r="K29" s="30"/>
      <c r="L29" s="31">
        <v>2714500</v>
      </c>
      <c r="M29" s="30"/>
      <c r="N29" s="31">
        <v>60589524948</v>
      </c>
      <c r="O29" s="30"/>
      <c r="P29" s="31">
        <v>-6450632</v>
      </c>
      <c r="Q29" s="30"/>
      <c r="R29" s="31">
        <v>124797800179</v>
      </c>
      <c r="S29" s="30"/>
      <c r="T29" s="31">
        <v>9424500</v>
      </c>
      <c r="U29" s="30"/>
      <c r="V29" s="31">
        <v>22940</v>
      </c>
      <c r="W29" s="30"/>
      <c r="X29" s="31">
        <v>161085551326</v>
      </c>
      <c r="Y29" s="30"/>
      <c r="Z29" s="31">
        <v>214911651721.5</v>
      </c>
      <c r="AA29" s="30"/>
      <c r="AB29" s="48">
        <f t="shared" si="0"/>
        <v>4.1064164990903222</v>
      </c>
    </row>
    <row r="30" spans="1:28" ht="21.75" customHeight="1" x14ac:dyDescent="0.2">
      <c r="A30" s="15" t="s">
        <v>40</v>
      </c>
      <c r="B30" s="15"/>
      <c r="C30" s="15"/>
      <c r="E30" s="58">
        <v>4500000</v>
      </c>
      <c r="F30" s="58"/>
      <c r="G30" s="30"/>
      <c r="H30" s="31">
        <v>24495118241</v>
      </c>
      <c r="I30" s="30"/>
      <c r="J30" s="31">
        <v>35070084000</v>
      </c>
      <c r="K30" s="30"/>
      <c r="L30" s="31">
        <v>5400000</v>
      </c>
      <c r="M30" s="30"/>
      <c r="N30" s="31">
        <v>53617710956</v>
      </c>
      <c r="O30" s="30"/>
      <c r="P30" s="31">
        <v>-741582</v>
      </c>
      <c r="Q30" s="30"/>
      <c r="R30" s="31">
        <v>6630893114</v>
      </c>
      <c r="S30" s="30"/>
      <c r="T30" s="31">
        <v>9158418</v>
      </c>
      <c r="U30" s="30"/>
      <c r="V30" s="31">
        <v>10600</v>
      </c>
      <c r="W30" s="30"/>
      <c r="X30" s="31">
        <v>74076131688</v>
      </c>
      <c r="Y30" s="30"/>
      <c r="Z30" s="31">
        <v>96501609376.740005</v>
      </c>
      <c r="AA30" s="30"/>
      <c r="AB30" s="48">
        <f t="shared" si="0"/>
        <v>1.843900960041668</v>
      </c>
    </row>
    <row r="31" spans="1:28" ht="21.75" customHeight="1" x14ac:dyDescent="0.2">
      <c r="A31" s="15" t="s">
        <v>41</v>
      </c>
      <c r="B31" s="15"/>
      <c r="C31" s="15"/>
      <c r="E31" s="58">
        <v>1350000</v>
      </c>
      <c r="F31" s="58"/>
      <c r="G31" s="30"/>
      <c r="H31" s="31">
        <v>59671323648</v>
      </c>
      <c r="I31" s="30"/>
      <c r="J31" s="31">
        <v>66897079875</v>
      </c>
      <c r="K31" s="30"/>
      <c r="L31" s="31">
        <v>0</v>
      </c>
      <c r="M31" s="30"/>
      <c r="N31" s="31">
        <v>0</v>
      </c>
      <c r="O31" s="30"/>
      <c r="P31" s="31">
        <v>0</v>
      </c>
      <c r="Q31" s="30"/>
      <c r="R31" s="31">
        <v>0</v>
      </c>
      <c r="S31" s="30"/>
      <c r="T31" s="31">
        <v>1350000</v>
      </c>
      <c r="U31" s="30"/>
      <c r="V31" s="31">
        <v>59830</v>
      </c>
      <c r="W31" s="30"/>
      <c r="X31" s="31">
        <v>59671323648</v>
      </c>
      <c r="Y31" s="30"/>
      <c r="Z31" s="31">
        <v>80289915525</v>
      </c>
      <c r="AA31" s="30"/>
      <c r="AB31" s="48">
        <f t="shared" si="0"/>
        <v>1.5341366146572883</v>
      </c>
    </row>
    <row r="32" spans="1:28" ht="21.75" customHeight="1" x14ac:dyDescent="0.2">
      <c r="A32" s="15" t="s">
        <v>42</v>
      </c>
      <c r="B32" s="15"/>
      <c r="C32" s="15"/>
      <c r="E32" s="58">
        <v>853487</v>
      </c>
      <c r="F32" s="58"/>
      <c r="G32" s="30"/>
      <c r="H32" s="31">
        <v>54168913201</v>
      </c>
      <c r="I32" s="30"/>
      <c r="J32" s="31">
        <v>56597347869.268501</v>
      </c>
      <c r="K32" s="30"/>
      <c r="L32" s="31">
        <v>131148</v>
      </c>
      <c r="M32" s="30"/>
      <c r="N32" s="31">
        <v>10009315025</v>
      </c>
      <c r="O32" s="30"/>
      <c r="P32" s="31">
        <v>0</v>
      </c>
      <c r="Q32" s="30"/>
      <c r="R32" s="31">
        <v>0</v>
      </c>
      <c r="S32" s="30"/>
      <c r="T32" s="31">
        <v>984635</v>
      </c>
      <c r="U32" s="30"/>
      <c r="V32" s="31">
        <v>76210</v>
      </c>
      <c r="W32" s="30"/>
      <c r="X32" s="31">
        <v>64178228226</v>
      </c>
      <c r="Y32" s="30"/>
      <c r="Z32" s="31">
        <v>74592551101.567505</v>
      </c>
      <c r="AA32" s="30"/>
      <c r="AB32" s="48">
        <f t="shared" si="0"/>
        <v>1.4252744330012117</v>
      </c>
    </row>
    <row r="33" spans="1:28" ht="21.75" customHeight="1" x14ac:dyDescent="0.2">
      <c r="A33" s="15" t="s">
        <v>43</v>
      </c>
      <c r="B33" s="15"/>
      <c r="C33" s="15"/>
      <c r="E33" s="58">
        <v>26948946</v>
      </c>
      <c r="F33" s="58"/>
      <c r="G33" s="30"/>
      <c r="H33" s="31">
        <v>29033814319</v>
      </c>
      <c r="I33" s="30"/>
      <c r="J33" s="31">
        <v>40665094452.833397</v>
      </c>
      <c r="K33" s="30"/>
      <c r="L33" s="31">
        <v>0</v>
      </c>
      <c r="M33" s="30"/>
      <c r="N33" s="31">
        <v>0</v>
      </c>
      <c r="O33" s="30"/>
      <c r="P33" s="31">
        <v>-26948946</v>
      </c>
      <c r="Q33" s="30"/>
      <c r="R33" s="31">
        <v>42552945300</v>
      </c>
      <c r="S33" s="30"/>
      <c r="T33" s="31">
        <v>0</v>
      </c>
      <c r="U33" s="30"/>
      <c r="V33" s="31">
        <v>0</v>
      </c>
      <c r="W33" s="30"/>
      <c r="X33" s="31">
        <v>0</v>
      </c>
      <c r="Y33" s="30"/>
      <c r="Z33" s="31">
        <v>0</v>
      </c>
      <c r="AA33" s="30"/>
      <c r="AB33" s="48">
        <f t="shared" si="0"/>
        <v>0</v>
      </c>
    </row>
    <row r="34" spans="1:28" ht="21.75" customHeight="1" x14ac:dyDescent="0.2">
      <c r="A34" s="15" t="s">
        <v>44</v>
      </c>
      <c r="B34" s="15"/>
      <c r="C34" s="15"/>
      <c r="E34" s="58">
        <v>30200000</v>
      </c>
      <c r="F34" s="58"/>
      <c r="G34" s="30"/>
      <c r="H34" s="31">
        <v>131198228732</v>
      </c>
      <c r="I34" s="30"/>
      <c r="J34" s="31">
        <v>111075147000</v>
      </c>
      <c r="K34" s="30"/>
      <c r="L34" s="31">
        <v>17649351</v>
      </c>
      <c r="M34" s="30"/>
      <c r="N34" s="31">
        <v>0</v>
      </c>
      <c r="O34" s="30"/>
      <c r="P34" s="31">
        <v>0</v>
      </c>
      <c r="Q34" s="30"/>
      <c r="R34" s="31">
        <v>0</v>
      </c>
      <c r="S34" s="30"/>
      <c r="T34" s="31">
        <v>47849351</v>
      </c>
      <c r="U34" s="30"/>
      <c r="V34" s="31">
        <v>2572</v>
      </c>
      <c r="W34" s="30"/>
      <c r="X34" s="31">
        <v>131198228732</v>
      </c>
      <c r="Y34" s="30"/>
      <c r="Z34" s="31">
        <v>122336273013.907</v>
      </c>
      <c r="AA34" s="30"/>
      <c r="AB34" s="48">
        <f t="shared" si="0"/>
        <v>2.3375358474864338</v>
      </c>
    </row>
    <row r="35" spans="1:28" ht="21.75" customHeight="1" x14ac:dyDescent="0.2">
      <c r="A35" s="15" t="s">
        <v>45</v>
      </c>
      <c r="B35" s="15"/>
      <c r="C35" s="15"/>
      <c r="E35" s="58">
        <v>7595744</v>
      </c>
      <c r="F35" s="58"/>
      <c r="G35" s="30"/>
      <c r="H35" s="31">
        <v>29655032737</v>
      </c>
      <c r="I35" s="30"/>
      <c r="J35" s="31">
        <v>36657916964.136002</v>
      </c>
      <c r="K35" s="30"/>
      <c r="L35" s="31">
        <v>0</v>
      </c>
      <c r="M35" s="30"/>
      <c r="N35" s="31">
        <v>0</v>
      </c>
      <c r="O35" s="30"/>
      <c r="P35" s="31">
        <v>-1</v>
      </c>
      <c r="Q35" s="30"/>
      <c r="R35" s="31">
        <v>1</v>
      </c>
      <c r="S35" s="30"/>
      <c r="T35" s="31">
        <v>7595743</v>
      </c>
      <c r="U35" s="30"/>
      <c r="V35" s="31">
        <v>6200</v>
      </c>
      <c r="W35" s="30"/>
      <c r="X35" s="31">
        <v>29655028833</v>
      </c>
      <c r="Y35" s="30"/>
      <c r="Z35" s="31">
        <v>46813399640.730003</v>
      </c>
      <c r="AA35" s="30"/>
      <c r="AB35" s="48">
        <f t="shared" si="0"/>
        <v>0.8944853158185988</v>
      </c>
    </row>
    <row r="36" spans="1:28" ht="21.75" customHeight="1" x14ac:dyDescent="0.2">
      <c r="A36" s="15" t="s">
        <v>46</v>
      </c>
      <c r="B36" s="15"/>
      <c r="C36" s="15"/>
      <c r="E36" s="58">
        <v>92510205</v>
      </c>
      <c r="F36" s="58"/>
      <c r="G36" s="30"/>
      <c r="H36" s="31">
        <v>312275581807</v>
      </c>
      <c r="I36" s="30"/>
      <c r="J36" s="31">
        <v>429360162769.487</v>
      </c>
      <c r="K36" s="30"/>
      <c r="L36" s="31">
        <v>0</v>
      </c>
      <c r="M36" s="30"/>
      <c r="N36" s="31">
        <v>0</v>
      </c>
      <c r="O36" s="30"/>
      <c r="P36" s="31">
        <v>-13610205</v>
      </c>
      <c r="Q36" s="30"/>
      <c r="R36" s="31">
        <v>69871275118</v>
      </c>
      <c r="S36" s="30"/>
      <c r="T36" s="31">
        <v>78900000</v>
      </c>
      <c r="U36" s="30"/>
      <c r="V36" s="31">
        <v>5790</v>
      </c>
      <c r="W36" s="30"/>
      <c r="X36" s="31">
        <v>266333248369</v>
      </c>
      <c r="Y36" s="30"/>
      <c r="Z36" s="31">
        <v>454112855550</v>
      </c>
      <c r="AA36" s="30"/>
      <c r="AB36" s="48">
        <f t="shared" si="0"/>
        <v>8.6769447237605775</v>
      </c>
    </row>
    <row r="37" spans="1:28" ht="21.75" customHeight="1" x14ac:dyDescent="0.2">
      <c r="A37" s="15" t="s">
        <v>47</v>
      </c>
      <c r="B37" s="15"/>
      <c r="C37" s="15"/>
      <c r="E37" s="58">
        <v>1000000</v>
      </c>
      <c r="F37" s="58"/>
      <c r="G37" s="30"/>
      <c r="H37" s="31">
        <v>8122309426</v>
      </c>
      <c r="I37" s="30"/>
      <c r="J37" s="31">
        <v>10954431000</v>
      </c>
      <c r="K37" s="30"/>
      <c r="L37" s="31">
        <v>0</v>
      </c>
      <c r="M37" s="30"/>
      <c r="N37" s="31">
        <v>0</v>
      </c>
      <c r="O37" s="30"/>
      <c r="P37" s="31">
        <v>-1000000</v>
      </c>
      <c r="Q37" s="30"/>
      <c r="R37" s="31">
        <v>11696997008</v>
      </c>
      <c r="S37" s="30"/>
      <c r="T37" s="31">
        <v>0</v>
      </c>
      <c r="U37" s="30"/>
      <c r="V37" s="31">
        <v>0</v>
      </c>
      <c r="W37" s="30"/>
      <c r="X37" s="31">
        <v>0</v>
      </c>
      <c r="Y37" s="30"/>
      <c r="Z37" s="31">
        <v>0</v>
      </c>
      <c r="AA37" s="30"/>
      <c r="AB37" s="48">
        <f t="shared" si="0"/>
        <v>0</v>
      </c>
    </row>
    <row r="38" spans="1:28" ht="21.75" customHeight="1" x14ac:dyDescent="0.2">
      <c r="A38" s="15" t="s">
        <v>48</v>
      </c>
      <c r="B38" s="15"/>
      <c r="C38" s="15"/>
      <c r="E38" s="58">
        <v>1</v>
      </c>
      <c r="F38" s="58"/>
      <c r="G38" s="30"/>
      <c r="H38" s="31">
        <v>2258</v>
      </c>
      <c r="I38" s="30"/>
      <c r="J38" s="31">
        <v>1435.4082000000001</v>
      </c>
      <c r="K38" s="30"/>
      <c r="L38" s="31">
        <v>0</v>
      </c>
      <c r="M38" s="30"/>
      <c r="N38" s="31">
        <v>0</v>
      </c>
      <c r="O38" s="30"/>
      <c r="P38" s="31">
        <v>-1</v>
      </c>
      <c r="Q38" s="30"/>
      <c r="R38" s="31">
        <v>1</v>
      </c>
      <c r="S38" s="30"/>
      <c r="T38" s="31">
        <v>0</v>
      </c>
      <c r="U38" s="30"/>
      <c r="V38" s="31">
        <v>0</v>
      </c>
      <c r="W38" s="30"/>
      <c r="X38" s="31">
        <v>0</v>
      </c>
      <c r="Y38" s="30"/>
      <c r="Z38" s="31">
        <v>0</v>
      </c>
      <c r="AA38" s="30"/>
      <c r="AB38" s="48">
        <f t="shared" si="0"/>
        <v>0</v>
      </c>
    </row>
    <row r="39" spans="1:28" ht="21.75" customHeight="1" x14ac:dyDescent="0.2">
      <c r="A39" s="15" t="s">
        <v>49</v>
      </c>
      <c r="B39" s="15"/>
      <c r="C39" s="15"/>
      <c r="E39" s="58">
        <v>34000000</v>
      </c>
      <c r="F39" s="58"/>
      <c r="G39" s="30"/>
      <c r="H39" s="31">
        <v>130688825137</v>
      </c>
      <c r="I39" s="30"/>
      <c r="J39" s="31">
        <v>98587890900</v>
      </c>
      <c r="K39" s="30"/>
      <c r="L39" s="31">
        <v>0</v>
      </c>
      <c r="M39" s="30"/>
      <c r="N39" s="31">
        <v>0</v>
      </c>
      <c r="O39" s="30"/>
      <c r="P39" s="31">
        <v>0</v>
      </c>
      <c r="Q39" s="30"/>
      <c r="R39" s="31">
        <v>0</v>
      </c>
      <c r="S39" s="30"/>
      <c r="T39" s="31">
        <v>34000000</v>
      </c>
      <c r="U39" s="30"/>
      <c r="V39" s="31">
        <v>3750</v>
      </c>
      <c r="W39" s="30"/>
      <c r="X39" s="31">
        <v>130688825137</v>
      </c>
      <c r="Y39" s="30"/>
      <c r="Z39" s="31">
        <v>126741375000</v>
      </c>
      <c r="AA39" s="30"/>
      <c r="AB39" s="48">
        <f t="shared" si="0"/>
        <v>2.421706172040587</v>
      </c>
    </row>
    <row r="40" spans="1:28" ht="21.75" customHeight="1" x14ac:dyDescent="0.2">
      <c r="A40" s="15" t="s">
        <v>50</v>
      </c>
      <c r="B40" s="15"/>
      <c r="C40" s="15"/>
      <c r="E40" s="58">
        <v>57500000</v>
      </c>
      <c r="F40" s="58"/>
      <c r="G40" s="30"/>
      <c r="H40" s="31">
        <v>141706538056</v>
      </c>
      <c r="I40" s="30"/>
      <c r="J40" s="31">
        <v>100540702110</v>
      </c>
      <c r="K40" s="30"/>
      <c r="L40" s="31">
        <v>0</v>
      </c>
      <c r="M40" s="30"/>
      <c r="N40" s="31">
        <v>0</v>
      </c>
      <c r="O40" s="30"/>
      <c r="P40" s="31">
        <v>0</v>
      </c>
      <c r="Q40" s="30"/>
      <c r="R40" s="31">
        <v>0</v>
      </c>
      <c r="S40" s="30"/>
      <c r="T40" s="31">
        <v>57500000</v>
      </c>
      <c r="U40" s="30"/>
      <c r="V40" s="31">
        <v>1807</v>
      </c>
      <c r="W40" s="30"/>
      <c r="X40" s="31">
        <v>141706538056</v>
      </c>
      <c r="Y40" s="30"/>
      <c r="Z40" s="31">
        <v>103284280125</v>
      </c>
      <c r="AA40" s="30"/>
      <c r="AB40" s="48">
        <f t="shared" si="0"/>
        <v>1.9735005924740951</v>
      </c>
    </row>
    <row r="41" spans="1:28" ht="21.75" customHeight="1" x14ac:dyDescent="0.2">
      <c r="A41" s="15" t="s">
        <v>51</v>
      </c>
      <c r="B41" s="15"/>
      <c r="C41" s="15"/>
      <c r="E41" s="58">
        <v>25112</v>
      </c>
      <c r="F41" s="58"/>
      <c r="G41" s="30"/>
      <c r="H41" s="31">
        <v>119595892324</v>
      </c>
      <c r="I41" s="30"/>
      <c r="J41" s="31">
        <v>150559902442.75201</v>
      </c>
      <c r="K41" s="30"/>
      <c r="L41" s="31">
        <v>0</v>
      </c>
      <c r="M41" s="30"/>
      <c r="N41" s="31">
        <v>0</v>
      </c>
      <c r="O41" s="30"/>
      <c r="P41" s="31">
        <v>-6000</v>
      </c>
      <c r="Q41" s="30"/>
      <c r="R41" s="31">
        <v>36919180800</v>
      </c>
      <c r="S41" s="30"/>
      <c r="T41" s="31">
        <v>19112</v>
      </c>
      <c r="U41" s="30"/>
      <c r="V41" s="31">
        <v>6553370</v>
      </c>
      <c r="W41" s="30"/>
      <c r="X41" s="31">
        <v>91020894158</v>
      </c>
      <c r="Y41" s="30"/>
      <c r="Z41" s="31">
        <v>124947412222.144</v>
      </c>
      <c r="AA41" s="30"/>
      <c r="AB41" s="48">
        <f t="shared" si="0"/>
        <v>2.3874280940921278</v>
      </c>
    </row>
    <row r="42" spans="1:28" ht="21.75" customHeight="1" x14ac:dyDescent="0.2">
      <c r="A42" s="15" t="s">
        <v>52</v>
      </c>
      <c r="B42" s="15"/>
      <c r="C42" s="15"/>
      <c r="E42" s="58">
        <v>12848659</v>
      </c>
      <c r="F42" s="58"/>
      <c r="G42" s="30"/>
      <c r="H42" s="31">
        <v>142585473818</v>
      </c>
      <c r="I42" s="30"/>
      <c r="J42" s="31">
        <v>115971662068.866</v>
      </c>
      <c r="K42" s="30"/>
      <c r="L42" s="31">
        <v>0</v>
      </c>
      <c r="M42" s="30"/>
      <c r="N42" s="31">
        <v>0</v>
      </c>
      <c r="O42" s="30"/>
      <c r="P42" s="31">
        <v>0</v>
      </c>
      <c r="Q42" s="30"/>
      <c r="R42" s="31">
        <v>0</v>
      </c>
      <c r="S42" s="30"/>
      <c r="T42" s="31">
        <v>12848659</v>
      </c>
      <c r="U42" s="30"/>
      <c r="V42" s="31">
        <v>9250</v>
      </c>
      <c r="W42" s="30"/>
      <c r="X42" s="31">
        <v>142585473818</v>
      </c>
      <c r="Y42" s="30"/>
      <c r="Z42" s="31">
        <v>118142937680.28799</v>
      </c>
      <c r="AA42" s="30"/>
      <c r="AB42" s="48">
        <f t="shared" si="0"/>
        <v>2.257411846473655</v>
      </c>
    </row>
    <row r="43" spans="1:28" ht="21.75" customHeight="1" x14ac:dyDescent="0.2">
      <c r="A43" s="15" t="s">
        <v>53</v>
      </c>
      <c r="B43" s="15"/>
      <c r="C43" s="15"/>
      <c r="E43" s="58">
        <v>4853091</v>
      </c>
      <c r="F43" s="58"/>
      <c r="G43" s="30"/>
      <c r="H43" s="31">
        <v>26818028797</v>
      </c>
      <c r="I43" s="30"/>
      <c r="J43" s="31">
        <v>70631333404.280502</v>
      </c>
      <c r="K43" s="30"/>
      <c r="L43" s="31">
        <v>0</v>
      </c>
      <c r="M43" s="30"/>
      <c r="N43" s="31">
        <v>0</v>
      </c>
      <c r="O43" s="30"/>
      <c r="P43" s="31">
        <v>-2365330</v>
      </c>
      <c r="Q43" s="30"/>
      <c r="R43" s="31">
        <v>39425268478</v>
      </c>
      <c r="S43" s="30"/>
      <c r="T43" s="31">
        <v>2487761</v>
      </c>
      <c r="U43" s="30"/>
      <c r="V43" s="31">
        <v>17130</v>
      </c>
      <c r="W43" s="30"/>
      <c r="X43" s="31">
        <v>13747289326</v>
      </c>
      <c r="Y43" s="30"/>
      <c r="Z43" s="31">
        <v>42361784621.716499</v>
      </c>
      <c r="AA43" s="30"/>
      <c r="AB43" s="48">
        <f t="shared" si="0"/>
        <v>0.80942624519471151</v>
      </c>
    </row>
    <row r="44" spans="1:28" ht="21.75" customHeight="1" x14ac:dyDescent="0.2">
      <c r="A44" s="15" t="s">
        <v>54</v>
      </c>
      <c r="B44" s="15"/>
      <c r="C44" s="15"/>
      <c r="E44" s="58">
        <v>40598707</v>
      </c>
      <c r="F44" s="58"/>
      <c r="G44" s="30"/>
      <c r="H44" s="31">
        <v>236597048668</v>
      </c>
      <c r="I44" s="30"/>
      <c r="J44" s="31">
        <v>262725011953.70801</v>
      </c>
      <c r="K44" s="30"/>
      <c r="L44" s="31">
        <v>0</v>
      </c>
      <c r="M44" s="30"/>
      <c r="N44" s="31">
        <v>0</v>
      </c>
      <c r="O44" s="30"/>
      <c r="P44" s="31">
        <v>0</v>
      </c>
      <c r="Q44" s="30"/>
      <c r="R44" s="31">
        <v>0</v>
      </c>
      <c r="S44" s="30"/>
      <c r="T44" s="31">
        <v>40598707</v>
      </c>
      <c r="U44" s="30"/>
      <c r="V44" s="31">
        <v>7890</v>
      </c>
      <c r="W44" s="30"/>
      <c r="X44" s="31">
        <v>236597048668</v>
      </c>
      <c r="Y44" s="30"/>
      <c r="Z44" s="31">
        <v>318417871630.53101</v>
      </c>
      <c r="AA44" s="30"/>
      <c r="AB44" s="48">
        <f t="shared" si="0"/>
        <v>6.084157797843714</v>
      </c>
    </row>
    <row r="45" spans="1:28" ht="21.75" customHeight="1" x14ac:dyDescent="0.2">
      <c r="A45" s="15" t="s">
        <v>55</v>
      </c>
      <c r="B45" s="15"/>
      <c r="C45" s="15"/>
      <c r="E45" s="58">
        <v>6000001</v>
      </c>
      <c r="F45" s="58"/>
      <c r="G45" s="30"/>
      <c r="H45" s="31">
        <v>86377273195</v>
      </c>
      <c r="I45" s="30"/>
      <c r="J45" s="31">
        <v>78311272051.876495</v>
      </c>
      <c r="K45" s="30"/>
      <c r="L45" s="31">
        <v>0</v>
      </c>
      <c r="M45" s="30"/>
      <c r="N45" s="31">
        <v>0</v>
      </c>
      <c r="O45" s="30"/>
      <c r="P45" s="31">
        <v>-1</v>
      </c>
      <c r="Q45" s="30"/>
      <c r="R45" s="31">
        <v>1</v>
      </c>
      <c r="S45" s="30"/>
      <c r="T45" s="31">
        <v>6000000</v>
      </c>
      <c r="U45" s="30"/>
      <c r="V45" s="31">
        <v>16280</v>
      </c>
      <c r="W45" s="30"/>
      <c r="X45" s="31">
        <v>86377258799</v>
      </c>
      <c r="Y45" s="30"/>
      <c r="Z45" s="31">
        <v>97098804000</v>
      </c>
      <c r="AA45" s="30"/>
      <c r="AB45" s="48">
        <f t="shared" si="0"/>
        <v>1.8553118343915653</v>
      </c>
    </row>
    <row r="46" spans="1:28" ht="21.75" customHeight="1" x14ac:dyDescent="0.2">
      <c r="A46" s="15" t="s">
        <v>56</v>
      </c>
      <c r="B46" s="15"/>
      <c r="C46" s="15"/>
      <c r="E46" s="58">
        <v>9200000</v>
      </c>
      <c r="F46" s="58"/>
      <c r="G46" s="30"/>
      <c r="H46" s="31">
        <v>33269982480</v>
      </c>
      <c r="I46" s="30"/>
      <c r="J46" s="31">
        <v>42159648600</v>
      </c>
      <c r="K46" s="30"/>
      <c r="L46" s="31">
        <v>0</v>
      </c>
      <c r="M46" s="30"/>
      <c r="N46" s="31">
        <v>0</v>
      </c>
      <c r="O46" s="30"/>
      <c r="P46" s="31">
        <v>0</v>
      </c>
      <c r="Q46" s="30"/>
      <c r="R46" s="31">
        <v>0</v>
      </c>
      <c r="S46" s="30"/>
      <c r="T46" s="31">
        <v>9200000</v>
      </c>
      <c r="U46" s="30"/>
      <c r="V46" s="31">
        <v>5320</v>
      </c>
      <c r="W46" s="30"/>
      <c r="X46" s="31">
        <v>33269982480</v>
      </c>
      <c r="Y46" s="30"/>
      <c r="Z46" s="31">
        <v>48652783200</v>
      </c>
      <c r="AA46" s="30"/>
      <c r="AB46" s="48">
        <f t="shared" si="0"/>
        <v>0.92963126968121179</v>
      </c>
    </row>
    <row r="47" spans="1:28" ht="21.75" customHeight="1" x14ac:dyDescent="0.2">
      <c r="A47" s="15" t="s">
        <v>57</v>
      </c>
      <c r="B47" s="15"/>
      <c r="C47" s="15"/>
      <c r="E47" s="58">
        <v>5000000</v>
      </c>
      <c r="F47" s="58"/>
      <c r="G47" s="30"/>
      <c r="H47" s="31">
        <v>25023199990</v>
      </c>
      <c r="I47" s="30"/>
      <c r="J47" s="31">
        <v>40358430000</v>
      </c>
      <c r="K47" s="30"/>
      <c r="L47" s="31">
        <v>0</v>
      </c>
      <c r="M47" s="30"/>
      <c r="N47" s="31">
        <v>0</v>
      </c>
      <c r="O47" s="30"/>
      <c r="P47" s="31">
        <v>0</v>
      </c>
      <c r="Q47" s="30"/>
      <c r="R47" s="31">
        <v>0</v>
      </c>
      <c r="S47" s="30"/>
      <c r="T47" s="31">
        <v>5000000</v>
      </c>
      <c r="U47" s="30"/>
      <c r="V47" s="31">
        <v>10570</v>
      </c>
      <c r="W47" s="30"/>
      <c r="X47" s="31">
        <v>25023199990</v>
      </c>
      <c r="Y47" s="30"/>
      <c r="Z47" s="31">
        <v>52535542500</v>
      </c>
      <c r="AA47" s="30"/>
      <c r="AB47" s="48">
        <f t="shared" si="0"/>
        <v>1.0038209505281963</v>
      </c>
    </row>
    <row r="48" spans="1:28" ht="21.75" customHeight="1" x14ac:dyDescent="0.2">
      <c r="A48" s="15" t="s">
        <v>58</v>
      </c>
      <c r="B48" s="15"/>
      <c r="C48" s="15"/>
      <c r="E48" s="58">
        <v>10200</v>
      </c>
      <c r="F48" s="58"/>
      <c r="G48" s="30"/>
      <c r="H48" s="31">
        <v>698446832</v>
      </c>
      <c r="I48" s="30"/>
      <c r="J48" s="31">
        <v>465323353.82999998</v>
      </c>
      <c r="K48" s="30"/>
      <c r="L48" s="31">
        <v>0</v>
      </c>
      <c r="M48" s="30"/>
      <c r="N48" s="31">
        <v>0</v>
      </c>
      <c r="O48" s="30"/>
      <c r="P48" s="31">
        <v>0</v>
      </c>
      <c r="Q48" s="30"/>
      <c r="R48" s="31">
        <v>0</v>
      </c>
      <c r="S48" s="30"/>
      <c r="T48" s="31">
        <v>10200</v>
      </c>
      <c r="U48" s="30"/>
      <c r="V48" s="31">
        <v>45893</v>
      </c>
      <c r="W48" s="30"/>
      <c r="X48" s="31">
        <v>698446833</v>
      </c>
      <c r="Y48" s="30"/>
      <c r="Z48" s="31">
        <v>465323353.82999998</v>
      </c>
      <c r="AA48" s="30"/>
      <c r="AB48" s="48">
        <f t="shared" si="0"/>
        <v>8.8911489082766932E-3</v>
      </c>
    </row>
    <row r="49" spans="1:36" ht="21.75" customHeight="1" x14ac:dyDescent="0.2">
      <c r="A49" s="15" t="s">
        <v>59</v>
      </c>
      <c r="B49" s="15"/>
      <c r="C49" s="15"/>
      <c r="E49" s="58">
        <v>0</v>
      </c>
      <c r="F49" s="58"/>
      <c r="G49" s="30"/>
      <c r="H49" s="31">
        <v>0</v>
      </c>
      <c r="I49" s="30"/>
      <c r="J49" s="31">
        <v>0</v>
      </c>
      <c r="K49" s="30"/>
      <c r="L49" s="31">
        <v>27000000</v>
      </c>
      <c r="M49" s="30"/>
      <c r="N49" s="31">
        <v>0</v>
      </c>
      <c r="O49" s="30"/>
      <c r="P49" s="31">
        <v>-27000000</v>
      </c>
      <c r="Q49" s="30"/>
      <c r="R49" s="31">
        <v>41497238366</v>
      </c>
      <c r="S49" s="30"/>
      <c r="T49" s="31">
        <v>0</v>
      </c>
      <c r="U49" s="30"/>
      <c r="V49" s="31">
        <v>0</v>
      </c>
      <c r="W49" s="30"/>
      <c r="X49" s="31">
        <v>0</v>
      </c>
      <c r="Y49" s="30"/>
      <c r="Z49" s="31">
        <v>0</v>
      </c>
      <c r="AA49" s="30"/>
      <c r="AB49" s="48">
        <f t="shared" si="0"/>
        <v>0</v>
      </c>
    </row>
    <row r="50" spans="1:36" ht="21.75" customHeight="1" x14ac:dyDescent="0.2">
      <c r="A50" s="15" t="s">
        <v>60</v>
      </c>
      <c r="B50" s="15"/>
      <c r="C50" s="15"/>
      <c r="E50" s="58">
        <v>0</v>
      </c>
      <c r="F50" s="58"/>
      <c r="G50" s="30"/>
      <c r="H50" s="31">
        <v>0</v>
      </c>
      <c r="I50" s="30"/>
      <c r="J50" s="31">
        <v>0</v>
      </c>
      <c r="K50" s="30"/>
      <c r="L50" s="31">
        <v>10500000</v>
      </c>
      <c r="M50" s="30"/>
      <c r="N50" s="31">
        <v>32628250774</v>
      </c>
      <c r="O50" s="30"/>
      <c r="P50" s="31">
        <v>0</v>
      </c>
      <c r="Q50" s="30"/>
      <c r="R50" s="31">
        <v>0</v>
      </c>
      <c r="S50" s="30"/>
      <c r="T50" s="31">
        <v>10500000</v>
      </c>
      <c r="U50" s="30"/>
      <c r="V50" s="31">
        <v>3282</v>
      </c>
      <c r="W50" s="30"/>
      <c r="X50" s="31">
        <v>32628250774</v>
      </c>
      <c r="Y50" s="30"/>
      <c r="Z50" s="31">
        <v>34255957050</v>
      </c>
      <c r="AA50" s="30"/>
      <c r="AB50" s="48">
        <f t="shared" si="0"/>
        <v>0.65454444231129949</v>
      </c>
    </row>
    <row r="51" spans="1:36" ht="21.75" customHeight="1" x14ac:dyDescent="0.2">
      <c r="A51" s="15" t="s">
        <v>61</v>
      </c>
      <c r="B51" s="15"/>
      <c r="C51" s="15"/>
      <c r="E51" s="58">
        <v>0</v>
      </c>
      <c r="F51" s="58"/>
      <c r="G51" s="30"/>
      <c r="H51" s="31">
        <v>0</v>
      </c>
      <c r="I51" s="30"/>
      <c r="J51" s="31">
        <v>0</v>
      </c>
      <c r="K51" s="30"/>
      <c r="L51" s="31">
        <v>1400000</v>
      </c>
      <c r="M51" s="30"/>
      <c r="N51" s="31">
        <v>77954274424</v>
      </c>
      <c r="O51" s="30"/>
      <c r="P51" s="31">
        <v>0</v>
      </c>
      <c r="Q51" s="30"/>
      <c r="R51" s="31">
        <v>0</v>
      </c>
      <c r="S51" s="30"/>
      <c r="T51" s="31">
        <v>1400000</v>
      </c>
      <c r="U51" s="30"/>
      <c r="V51" s="31">
        <v>60370</v>
      </c>
      <c r="W51" s="30"/>
      <c r="X51" s="31">
        <v>77954274424</v>
      </c>
      <c r="Y51" s="30"/>
      <c r="Z51" s="31">
        <v>84015117900</v>
      </c>
      <c r="AA51" s="30"/>
      <c r="AB51" s="48">
        <f t="shared" si="0"/>
        <v>1.6053157823413833</v>
      </c>
    </row>
    <row r="52" spans="1:36" ht="21.75" customHeight="1" x14ac:dyDescent="0.2">
      <c r="A52" s="15" t="s">
        <v>62</v>
      </c>
      <c r="B52" s="15"/>
      <c r="C52" s="15"/>
      <c r="E52" s="58">
        <v>0</v>
      </c>
      <c r="F52" s="58"/>
      <c r="G52" s="30"/>
      <c r="H52" s="31">
        <v>0</v>
      </c>
      <c r="I52" s="30"/>
      <c r="J52" s="31">
        <v>0</v>
      </c>
      <c r="K52" s="30"/>
      <c r="L52" s="31">
        <v>2000000</v>
      </c>
      <c r="M52" s="30"/>
      <c r="N52" s="31">
        <v>11370314880</v>
      </c>
      <c r="O52" s="30"/>
      <c r="P52" s="31">
        <v>0</v>
      </c>
      <c r="Q52" s="30"/>
      <c r="R52" s="31">
        <v>0</v>
      </c>
      <c r="S52" s="30"/>
      <c r="T52" s="31">
        <v>2000000</v>
      </c>
      <c r="U52" s="30"/>
      <c r="V52" s="31">
        <v>6580</v>
      </c>
      <c r="W52" s="30"/>
      <c r="X52" s="31">
        <v>11370314880</v>
      </c>
      <c r="Y52" s="30"/>
      <c r="Z52" s="31">
        <v>13081698000</v>
      </c>
      <c r="AA52" s="30"/>
      <c r="AB52" s="48">
        <f t="shared" si="0"/>
        <v>0.24995806450238534</v>
      </c>
    </row>
    <row r="53" spans="1:36" ht="21.75" customHeight="1" x14ac:dyDescent="0.2">
      <c r="A53" s="15" t="s">
        <v>63</v>
      </c>
      <c r="B53" s="15"/>
      <c r="C53" s="15"/>
      <c r="E53" s="58">
        <v>0</v>
      </c>
      <c r="F53" s="58"/>
      <c r="G53" s="30"/>
      <c r="H53" s="31">
        <v>0</v>
      </c>
      <c r="I53" s="30"/>
      <c r="J53" s="31">
        <v>0</v>
      </c>
      <c r="K53" s="30"/>
      <c r="L53" s="31">
        <v>43374936</v>
      </c>
      <c r="M53" s="30"/>
      <c r="N53" s="31">
        <v>0</v>
      </c>
      <c r="O53" s="30"/>
      <c r="P53" s="31">
        <v>0</v>
      </c>
      <c r="Q53" s="30"/>
      <c r="R53" s="31">
        <v>0</v>
      </c>
      <c r="S53" s="30"/>
      <c r="T53" s="31">
        <v>43374936</v>
      </c>
      <c r="U53" s="30"/>
      <c r="V53" s="31">
        <v>5250</v>
      </c>
      <c r="W53" s="30"/>
      <c r="X53" s="31">
        <v>235660121203</v>
      </c>
      <c r="Y53" s="30"/>
      <c r="Z53" s="31">
        <v>226363489436.70001</v>
      </c>
      <c r="AA53" s="30"/>
      <c r="AB53" s="48">
        <f t="shared" si="0"/>
        <v>4.3252320680085781</v>
      </c>
    </row>
    <row r="54" spans="1:36" ht="21.75" customHeight="1" x14ac:dyDescent="0.2">
      <c r="A54" s="15" t="s">
        <v>64</v>
      </c>
      <c r="B54" s="15"/>
      <c r="C54" s="15"/>
      <c r="E54" s="58">
        <v>0</v>
      </c>
      <c r="F54" s="58"/>
      <c r="G54" s="30"/>
      <c r="H54" s="31">
        <v>0</v>
      </c>
      <c r="I54" s="30"/>
      <c r="J54" s="31">
        <v>0</v>
      </c>
      <c r="K54" s="30"/>
      <c r="L54" s="31">
        <v>43374936</v>
      </c>
      <c r="M54" s="30"/>
      <c r="N54" s="31">
        <v>192285185203</v>
      </c>
      <c r="O54" s="30"/>
      <c r="P54" s="31">
        <v>-43374936</v>
      </c>
      <c r="Q54" s="30"/>
      <c r="R54" s="31">
        <v>0</v>
      </c>
      <c r="S54" s="30"/>
      <c r="T54" s="31">
        <v>0</v>
      </c>
      <c r="U54" s="30"/>
      <c r="V54" s="31">
        <v>0</v>
      </c>
      <c r="W54" s="30"/>
      <c r="X54" s="31">
        <v>0</v>
      </c>
      <c r="Y54" s="30"/>
      <c r="Z54" s="31">
        <v>0</v>
      </c>
      <c r="AA54" s="30"/>
      <c r="AB54" s="48">
        <f t="shared" si="0"/>
        <v>0</v>
      </c>
    </row>
    <row r="55" spans="1:36" ht="21.75" customHeight="1" x14ac:dyDescent="0.2">
      <c r="A55" s="15" t="s">
        <v>65</v>
      </c>
      <c r="B55" s="15"/>
      <c r="C55" s="15"/>
      <c r="E55" s="58">
        <v>0</v>
      </c>
      <c r="F55" s="58"/>
      <c r="G55" s="30"/>
      <c r="H55" s="31">
        <v>0</v>
      </c>
      <c r="I55" s="30"/>
      <c r="J55" s="31">
        <v>0</v>
      </c>
      <c r="K55" s="30"/>
      <c r="L55" s="31">
        <v>1810000</v>
      </c>
      <c r="M55" s="30"/>
      <c r="N55" s="31">
        <v>13076717346</v>
      </c>
      <c r="O55" s="30"/>
      <c r="P55" s="31">
        <v>0</v>
      </c>
      <c r="Q55" s="30"/>
      <c r="R55" s="31">
        <v>0</v>
      </c>
      <c r="S55" s="30"/>
      <c r="T55" s="31">
        <v>1810000</v>
      </c>
      <c r="U55" s="30"/>
      <c r="V55" s="31">
        <v>7490</v>
      </c>
      <c r="W55" s="30"/>
      <c r="X55" s="31">
        <v>13076717346</v>
      </c>
      <c r="Y55" s="30"/>
      <c r="Z55" s="31">
        <v>13476236442</v>
      </c>
      <c r="AA55" s="30"/>
      <c r="AB55" s="48">
        <f t="shared" si="0"/>
        <v>0.25749669330532104</v>
      </c>
    </row>
    <row r="56" spans="1:36" ht="21.75" customHeight="1" x14ac:dyDescent="0.2">
      <c r="A56" s="15" t="s">
        <v>66</v>
      </c>
      <c r="B56" s="15"/>
      <c r="C56" s="15"/>
      <c r="E56" s="58">
        <v>0</v>
      </c>
      <c r="F56" s="58"/>
      <c r="G56" s="30"/>
      <c r="H56" s="31">
        <v>0</v>
      </c>
      <c r="I56" s="30"/>
      <c r="J56" s="31">
        <v>0</v>
      </c>
      <c r="K56" s="30"/>
      <c r="L56" s="31">
        <v>500000</v>
      </c>
      <c r="M56" s="30"/>
      <c r="N56" s="31">
        <v>6656038200</v>
      </c>
      <c r="O56" s="30"/>
      <c r="P56" s="31">
        <v>0</v>
      </c>
      <c r="Q56" s="30"/>
      <c r="R56" s="31">
        <v>0</v>
      </c>
      <c r="S56" s="30"/>
      <c r="T56" s="31">
        <v>500000</v>
      </c>
      <c r="U56" s="30"/>
      <c r="V56" s="31">
        <v>18270</v>
      </c>
      <c r="W56" s="30"/>
      <c r="X56" s="31">
        <v>6656038200</v>
      </c>
      <c r="Y56" s="30"/>
      <c r="Z56" s="31">
        <v>9080646740</v>
      </c>
      <c r="AA56" s="30"/>
      <c r="AB56" s="48">
        <f t="shared" si="0"/>
        <v>0.17350812437042157</v>
      </c>
    </row>
    <row r="57" spans="1:36" ht="21.75" customHeight="1" x14ac:dyDescent="0.2">
      <c r="A57" s="15" t="s">
        <v>67</v>
      </c>
      <c r="B57" s="15"/>
      <c r="C57" s="15"/>
      <c r="E57" s="58">
        <v>0</v>
      </c>
      <c r="F57" s="58"/>
      <c r="G57" s="30"/>
      <c r="H57" s="31">
        <v>0</v>
      </c>
      <c r="I57" s="30"/>
      <c r="J57" s="31">
        <v>0</v>
      </c>
      <c r="K57" s="30"/>
      <c r="L57" s="31">
        <v>9845118</v>
      </c>
      <c r="M57" s="30"/>
      <c r="N57" s="31">
        <v>51258900652</v>
      </c>
      <c r="O57" s="30"/>
      <c r="P57" s="31">
        <v>0</v>
      </c>
      <c r="Q57" s="30"/>
      <c r="R57" s="31">
        <v>0</v>
      </c>
      <c r="S57" s="30"/>
      <c r="T57" s="31">
        <v>9845118</v>
      </c>
      <c r="U57" s="30"/>
      <c r="V57" s="31">
        <v>5440</v>
      </c>
      <c r="W57" s="30"/>
      <c r="X57" s="31">
        <v>51258900651</v>
      </c>
      <c r="Y57" s="30"/>
      <c r="Z57" s="31">
        <v>53238775140.575996</v>
      </c>
      <c r="AA57" s="30"/>
      <c r="AB57" s="48">
        <f t="shared" si="0"/>
        <v>1.0172579424028962</v>
      </c>
    </row>
    <row r="58" spans="1:36" ht="21.75" customHeight="1" x14ac:dyDescent="0.2">
      <c r="A58" s="15" t="s">
        <v>68</v>
      </c>
      <c r="B58" s="15"/>
      <c r="C58" s="15"/>
      <c r="E58" s="58">
        <v>0</v>
      </c>
      <c r="F58" s="58"/>
      <c r="G58" s="37"/>
      <c r="H58" s="38">
        <v>0</v>
      </c>
      <c r="I58" s="37"/>
      <c r="J58" s="38">
        <v>0</v>
      </c>
      <c r="K58" s="37"/>
      <c r="L58" s="38">
        <v>985222</v>
      </c>
      <c r="M58" s="37"/>
      <c r="N58" s="38">
        <v>30027249877</v>
      </c>
      <c r="O58" s="37"/>
      <c r="P58" s="38">
        <v>0</v>
      </c>
      <c r="Q58" s="37"/>
      <c r="R58" s="38">
        <v>0</v>
      </c>
      <c r="S58" s="37"/>
      <c r="T58" s="38">
        <v>985222</v>
      </c>
      <c r="U58" s="37"/>
      <c r="V58" s="38">
        <v>29950</v>
      </c>
      <c r="W58" s="37"/>
      <c r="X58" s="38">
        <v>30027249877</v>
      </c>
      <c r="Y58" s="37"/>
      <c r="Z58" s="38">
        <v>29331829875</v>
      </c>
      <c r="AA58" s="37"/>
      <c r="AB58" s="48">
        <f t="shared" si="0"/>
        <v>0.56045686300572317</v>
      </c>
      <c r="AC58" s="23"/>
      <c r="AD58" s="23"/>
      <c r="AE58" s="23"/>
      <c r="AF58" s="23"/>
      <c r="AG58" s="23"/>
      <c r="AH58" s="23"/>
      <c r="AI58" s="23"/>
      <c r="AJ58" s="23"/>
    </row>
    <row r="59" spans="1:36" ht="21.75" customHeight="1" x14ac:dyDescent="0.2">
      <c r="A59" s="16" t="s">
        <v>69</v>
      </c>
      <c r="B59" s="16"/>
      <c r="C59" s="16"/>
      <c r="D59" s="9"/>
      <c r="E59" s="58">
        <v>0</v>
      </c>
      <c r="F59" s="73"/>
      <c r="G59" s="37"/>
      <c r="H59" s="40">
        <v>0</v>
      </c>
      <c r="I59" s="37"/>
      <c r="J59" s="40">
        <v>0</v>
      </c>
      <c r="K59" s="37"/>
      <c r="L59" s="39">
        <v>27000000</v>
      </c>
      <c r="M59" s="37"/>
      <c r="N59" s="40">
        <v>40294358496</v>
      </c>
      <c r="O59" s="37"/>
      <c r="P59" s="40">
        <v>-27000000</v>
      </c>
      <c r="Q59" s="37"/>
      <c r="R59" s="40">
        <v>0</v>
      </c>
      <c r="S59" s="37"/>
      <c r="T59" s="39">
        <v>0</v>
      </c>
      <c r="U59" s="37"/>
      <c r="V59" s="39">
        <v>0</v>
      </c>
      <c r="W59" s="37"/>
      <c r="X59" s="40">
        <v>0</v>
      </c>
      <c r="Y59" s="37"/>
      <c r="Z59" s="40">
        <v>0</v>
      </c>
      <c r="AA59" s="37"/>
      <c r="AB59" s="48">
        <f t="shared" si="0"/>
        <v>0</v>
      </c>
      <c r="AC59" s="23"/>
      <c r="AD59" s="23"/>
      <c r="AE59" s="23"/>
      <c r="AF59" s="23"/>
      <c r="AG59" s="23"/>
      <c r="AH59" s="23"/>
      <c r="AI59" s="23"/>
      <c r="AJ59" s="23"/>
    </row>
    <row r="60" spans="1:36" ht="21.75" customHeight="1" x14ac:dyDescent="0.2">
      <c r="A60" s="17" t="s">
        <v>70</v>
      </c>
      <c r="B60" s="17"/>
      <c r="C60" s="17"/>
      <c r="D60" s="17"/>
      <c r="E60" s="30"/>
      <c r="F60" s="32"/>
      <c r="G60" s="37"/>
      <c r="H60" s="41">
        <f>SUM(H9:H59)</f>
        <v>3660716100700</v>
      </c>
      <c r="I60" s="37"/>
      <c r="J60" s="41">
        <f>SUM(J9:J59)</f>
        <v>4151196643718.0547</v>
      </c>
      <c r="K60" s="37"/>
      <c r="L60" s="39"/>
      <c r="M60" s="37"/>
      <c r="N60" s="41">
        <v>872162742710</v>
      </c>
      <c r="O60" s="37"/>
      <c r="P60" s="41">
        <v>-226815529</v>
      </c>
      <c r="Q60" s="37"/>
      <c r="R60" s="41">
        <v>759929424415</v>
      </c>
      <c r="S60" s="37"/>
      <c r="T60" s="39"/>
      <c r="U60" s="71"/>
      <c r="V60" s="39"/>
      <c r="W60" s="37"/>
      <c r="X60" s="41">
        <f>SUM(X9:X59)</f>
        <v>4014393974467</v>
      </c>
      <c r="Y60" s="37"/>
      <c r="Z60" s="41">
        <f>SUM(Z9:Z59)</f>
        <v>5031932613436.498</v>
      </c>
      <c r="AA60" s="37"/>
      <c r="AB60" s="55">
        <f>SUM(AB9:AB59)</f>
        <v>96.147467764583496</v>
      </c>
      <c r="AC60" s="23"/>
      <c r="AD60" s="23"/>
      <c r="AE60" s="23"/>
      <c r="AF60" s="23"/>
      <c r="AG60" s="23"/>
      <c r="AH60" s="23"/>
      <c r="AI60" s="23"/>
      <c r="AJ60" s="23"/>
    </row>
    <row r="61" spans="1:36" x14ac:dyDescent="0.2"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72"/>
      <c r="U61" s="72"/>
      <c r="V61" s="72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</row>
    <row r="62" spans="1:36" x14ac:dyDescent="0.2">
      <c r="G62" s="23"/>
      <c r="H62" s="24"/>
      <c r="I62" s="23"/>
      <c r="J62" s="24"/>
      <c r="K62" s="23"/>
      <c r="L62" s="23"/>
      <c r="M62" s="23"/>
      <c r="N62" s="24"/>
      <c r="O62" s="23"/>
      <c r="P62" s="23"/>
      <c r="Q62" s="23"/>
      <c r="R62" s="23"/>
      <c r="S62" s="23"/>
      <c r="T62" s="23"/>
      <c r="U62" s="23"/>
      <c r="V62" s="23"/>
      <c r="W62" s="23"/>
      <c r="X62" s="24"/>
      <c r="Y62" s="23"/>
      <c r="Z62" s="24"/>
      <c r="AA62" s="23"/>
      <c r="AB62" s="23"/>
      <c r="AC62" s="23"/>
      <c r="AD62" s="23"/>
      <c r="AE62" s="23"/>
      <c r="AF62" s="23"/>
      <c r="AG62" s="23"/>
      <c r="AH62" s="23"/>
      <c r="AI62" s="23"/>
      <c r="AJ62" s="23"/>
    </row>
    <row r="63" spans="1:36" x14ac:dyDescent="0.2">
      <c r="G63" s="23"/>
      <c r="H63" s="24"/>
      <c r="I63" s="23"/>
      <c r="J63" s="24"/>
      <c r="K63" s="23"/>
      <c r="L63" s="23"/>
      <c r="M63" s="23"/>
      <c r="N63" s="24"/>
      <c r="O63" s="23"/>
      <c r="P63" s="23"/>
      <c r="Q63" s="23"/>
      <c r="R63" s="23"/>
      <c r="S63" s="23"/>
      <c r="T63" s="23"/>
      <c r="U63" s="23"/>
      <c r="V63" s="23"/>
      <c r="W63" s="23"/>
      <c r="X63" s="24"/>
      <c r="Y63" s="23"/>
      <c r="Z63" s="24"/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x14ac:dyDescent="0.2">
      <c r="G64" s="23"/>
      <c r="H64" s="24"/>
      <c r="I64" s="23"/>
      <c r="J64" s="24"/>
      <c r="K64" s="23"/>
      <c r="L64" s="23"/>
      <c r="M64" s="23"/>
      <c r="N64" s="24"/>
      <c r="O64" s="23"/>
      <c r="P64" s="23"/>
      <c r="Q64" s="23"/>
      <c r="R64" s="23"/>
      <c r="S64" s="23"/>
      <c r="T64" s="23"/>
      <c r="U64" s="23"/>
      <c r="V64" s="23"/>
      <c r="W64" s="23"/>
      <c r="X64" s="24"/>
      <c r="Y64" s="23"/>
      <c r="Z64" s="24"/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7:36" x14ac:dyDescent="0.2">
      <c r="G65" s="23"/>
      <c r="H65" s="2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4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7:36" x14ac:dyDescent="0.2">
      <c r="G66" s="23"/>
      <c r="H66" s="24"/>
      <c r="I66" s="23"/>
      <c r="J66" s="24"/>
      <c r="K66" s="23"/>
      <c r="L66" s="23"/>
      <c r="M66" s="23"/>
      <c r="N66" s="24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4"/>
      <c r="AA66" s="23"/>
      <c r="AB66" s="23"/>
      <c r="AC66" s="23"/>
      <c r="AD66" s="23"/>
      <c r="AE66" s="23"/>
      <c r="AF66" s="23"/>
      <c r="AG66" s="23"/>
      <c r="AH66" s="23"/>
      <c r="AI66" s="23"/>
      <c r="AJ66" s="23"/>
    </row>
    <row r="67" spans="7:36" x14ac:dyDescent="0.2">
      <c r="G67" s="23"/>
      <c r="H67" s="24"/>
      <c r="I67" s="23"/>
      <c r="J67" s="24"/>
      <c r="K67" s="23"/>
      <c r="L67" s="23"/>
      <c r="M67" s="23"/>
      <c r="N67" s="24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4"/>
      <c r="AA67" s="23"/>
      <c r="AB67" s="23"/>
      <c r="AC67" s="23"/>
      <c r="AD67" s="23"/>
      <c r="AE67" s="23"/>
      <c r="AF67" s="23"/>
      <c r="AG67" s="23"/>
      <c r="AH67" s="23"/>
      <c r="AI67" s="23"/>
      <c r="AJ67" s="23"/>
    </row>
    <row r="68" spans="7:36" x14ac:dyDescent="0.2">
      <c r="G68" s="23"/>
      <c r="H68" s="23"/>
      <c r="I68" s="23"/>
      <c r="J68" s="24"/>
      <c r="K68" s="23"/>
      <c r="L68" s="23"/>
      <c r="M68" s="23"/>
      <c r="N68" s="24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</row>
    <row r="69" spans="7:36" x14ac:dyDescent="0.2">
      <c r="G69" s="23"/>
      <c r="H69" s="2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</row>
    <row r="70" spans="7:36" x14ac:dyDescent="0.2">
      <c r="G70" s="23"/>
      <c r="H70" s="23"/>
      <c r="I70" s="23"/>
      <c r="J70" s="24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</row>
    <row r="71" spans="7:36" x14ac:dyDescent="0.2">
      <c r="G71" s="23"/>
      <c r="H71" s="2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</row>
    <row r="73" spans="7:36" x14ac:dyDescent="0.2">
      <c r="H73" s="12"/>
      <c r="J73" s="12"/>
    </row>
    <row r="76" spans="7:36" x14ac:dyDescent="0.2">
      <c r="J76" s="12"/>
    </row>
  </sheetData>
  <mergeCells count="1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C57"/>
    <mergeCell ref="E57:F57"/>
    <mergeCell ref="A58:C58"/>
    <mergeCell ref="E58:F58"/>
    <mergeCell ref="A59:C59"/>
    <mergeCell ref="E59:F59"/>
    <mergeCell ref="A60:D60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3"/>
  <sheetViews>
    <sheetView rightToLeft="1" workbookViewId="0">
      <selection activeCell="E15" sqref="E15"/>
    </sheetView>
  </sheetViews>
  <sheetFormatPr defaultRowHeight="12.75" x14ac:dyDescent="0.2"/>
  <cols>
    <col min="1" max="1" width="40.28515625" customWidth="1"/>
    <col min="2" max="2" width="1.28515625" customWidth="1"/>
    <col min="3" max="3" width="13.7109375" customWidth="1"/>
    <col min="4" max="4" width="1.28515625" customWidth="1"/>
    <col min="5" max="5" width="18.42578125" customWidth="1"/>
    <col min="6" max="6" width="1.28515625" customWidth="1"/>
    <col min="7" max="7" width="19.7109375" customWidth="1"/>
    <col min="8" max="8" width="1.28515625" customWidth="1"/>
    <col min="9" max="9" width="22.42578125" customWidth="1"/>
    <col min="10" max="10" width="1.28515625" customWidth="1"/>
    <col min="11" max="11" width="15.5703125" customWidth="1"/>
    <col min="12" max="12" width="1.28515625" customWidth="1"/>
    <col min="13" max="13" width="18.42578125" customWidth="1"/>
    <col min="14" max="14" width="1.28515625" customWidth="1"/>
    <col min="15" max="15" width="21.140625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4.45" customHeight="1" x14ac:dyDescent="0.2"/>
    <row r="5" spans="1:18" ht="22.5" customHeight="1" x14ac:dyDescent="0.2">
      <c r="A5" s="21" t="s">
        <v>175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19" t="s">
        <v>87</v>
      </c>
      <c r="C6" s="19" t="s">
        <v>99</v>
      </c>
      <c r="D6" s="19"/>
      <c r="E6" s="19"/>
      <c r="F6" s="19"/>
      <c r="G6" s="19"/>
      <c r="H6" s="19"/>
      <c r="I6" s="19"/>
      <c r="K6" s="19" t="s">
        <v>100</v>
      </c>
      <c r="L6" s="19"/>
      <c r="M6" s="19"/>
      <c r="N6" s="19"/>
      <c r="O6" s="19"/>
      <c r="P6" s="19"/>
      <c r="Q6" s="19"/>
      <c r="R6" s="19"/>
    </row>
    <row r="7" spans="1:18" ht="38.25" customHeight="1" x14ac:dyDescent="0.2">
      <c r="A7" s="19"/>
      <c r="C7" s="11" t="s">
        <v>13</v>
      </c>
      <c r="D7" s="3"/>
      <c r="E7" s="11" t="s">
        <v>15</v>
      </c>
      <c r="F7" s="3"/>
      <c r="G7" s="11" t="s">
        <v>173</v>
      </c>
      <c r="H7" s="3"/>
      <c r="I7" s="11" t="s">
        <v>176</v>
      </c>
      <c r="K7" s="11" t="s">
        <v>13</v>
      </c>
      <c r="L7" s="3"/>
      <c r="M7" s="11" t="s">
        <v>15</v>
      </c>
      <c r="N7" s="3"/>
      <c r="O7" s="11" t="s">
        <v>173</v>
      </c>
      <c r="P7" s="3"/>
      <c r="Q7" s="22" t="s">
        <v>176</v>
      </c>
      <c r="R7" s="22"/>
    </row>
    <row r="8" spans="1:18" ht="21.75" customHeight="1" x14ac:dyDescent="0.2">
      <c r="A8" s="5" t="s">
        <v>68</v>
      </c>
      <c r="C8" s="29">
        <v>985222</v>
      </c>
      <c r="D8" s="30"/>
      <c r="E8" s="29">
        <v>29331829876</v>
      </c>
      <c r="F8" s="30"/>
      <c r="G8" s="29">
        <v>30027249877</v>
      </c>
      <c r="H8" s="30"/>
      <c r="I8" s="29">
        <v>-695420000</v>
      </c>
      <c r="J8" s="30"/>
      <c r="K8" s="29">
        <v>985222</v>
      </c>
      <c r="L8" s="30"/>
      <c r="M8" s="29">
        <v>29331829876</v>
      </c>
      <c r="N8" s="30"/>
      <c r="O8" s="29">
        <v>30027249877</v>
      </c>
      <c r="P8" s="30"/>
      <c r="Q8" s="57">
        <v>-695420000</v>
      </c>
      <c r="R8" s="57"/>
    </row>
    <row r="9" spans="1:18" ht="21.75" customHeight="1" x14ac:dyDescent="0.2">
      <c r="A9" s="6" t="s">
        <v>37</v>
      </c>
      <c r="C9" s="31">
        <v>24755515</v>
      </c>
      <c r="D9" s="30"/>
      <c r="E9" s="31">
        <v>150356222279</v>
      </c>
      <c r="F9" s="30"/>
      <c r="G9" s="31">
        <v>131661045267</v>
      </c>
      <c r="H9" s="30"/>
      <c r="I9" s="31">
        <v>18695177012</v>
      </c>
      <c r="J9" s="30"/>
      <c r="K9" s="31">
        <v>24755515</v>
      </c>
      <c r="L9" s="30"/>
      <c r="M9" s="31">
        <v>150356222279</v>
      </c>
      <c r="N9" s="30"/>
      <c r="O9" s="31">
        <v>131987422993</v>
      </c>
      <c r="P9" s="30"/>
      <c r="Q9" s="58">
        <v>18368799286</v>
      </c>
      <c r="R9" s="58"/>
    </row>
    <row r="10" spans="1:18" ht="21.75" customHeight="1" x14ac:dyDescent="0.2">
      <c r="A10" s="6" t="s">
        <v>39</v>
      </c>
      <c r="C10" s="31">
        <v>9424500</v>
      </c>
      <c r="D10" s="30"/>
      <c r="E10" s="31">
        <v>214911651721</v>
      </c>
      <c r="F10" s="30"/>
      <c r="G10" s="31">
        <v>180584182939</v>
      </c>
      <c r="H10" s="30"/>
      <c r="I10" s="31">
        <v>34327468782</v>
      </c>
      <c r="J10" s="30"/>
      <c r="K10" s="31">
        <v>9424500</v>
      </c>
      <c r="L10" s="30"/>
      <c r="M10" s="31">
        <v>214911651721</v>
      </c>
      <c r="N10" s="30"/>
      <c r="O10" s="31">
        <v>180584183475</v>
      </c>
      <c r="P10" s="30"/>
      <c r="Q10" s="58">
        <v>34327468246</v>
      </c>
      <c r="R10" s="58"/>
    </row>
    <row r="11" spans="1:18" ht="21.75" customHeight="1" x14ac:dyDescent="0.2">
      <c r="A11" s="6" t="s">
        <v>22</v>
      </c>
      <c r="C11" s="31">
        <v>23458881</v>
      </c>
      <c r="D11" s="30"/>
      <c r="E11" s="31">
        <v>124525065513</v>
      </c>
      <c r="F11" s="30"/>
      <c r="G11" s="31">
        <v>107968361257</v>
      </c>
      <c r="H11" s="30"/>
      <c r="I11" s="31">
        <v>16556704256</v>
      </c>
      <c r="J11" s="30"/>
      <c r="K11" s="31">
        <v>23458881</v>
      </c>
      <c r="L11" s="30"/>
      <c r="M11" s="31">
        <v>124525065513</v>
      </c>
      <c r="N11" s="30"/>
      <c r="O11" s="31">
        <v>126502797704</v>
      </c>
      <c r="P11" s="30"/>
      <c r="Q11" s="58">
        <v>-1977732190</v>
      </c>
      <c r="R11" s="58"/>
    </row>
    <row r="12" spans="1:18" ht="21.75" customHeight="1" x14ac:dyDescent="0.2">
      <c r="A12" s="6" t="s">
        <v>52</v>
      </c>
      <c r="C12" s="31">
        <v>12848659</v>
      </c>
      <c r="D12" s="30"/>
      <c r="E12" s="31">
        <v>118142937680</v>
      </c>
      <c r="F12" s="30"/>
      <c r="G12" s="31">
        <v>115971662068</v>
      </c>
      <c r="H12" s="30"/>
      <c r="I12" s="31">
        <v>2171275612</v>
      </c>
      <c r="J12" s="30"/>
      <c r="K12" s="31">
        <v>12848659</v>
      </c>
      <c r="L12" s="30"/>
      <c r="M12" s="31">
        <v>118142937680</v>
      </c>
      <c r="N12" s="30"/>
      <c r="O12" s="31">
        <v>108052892187</v>
      </c>
      <c r="P12" s="30"/>
      <c r="Q12" s="58">
        <v>10090045493</v>
      </c>
      <c r="R12" s="58"/>
    </row>
    <row r="13" spans="1:18" ht="21.75" customHeight="1" x14ac:dyDescent="0.2">
      <c r="A13" s="6" t="s">
        <v>35</v>
      </c>
      <c r="C13" s="31">
        <v>18628440</v>
      </c>
      <c r="D13" s="30"/>
      <c r="E13" s="31">
        <v>130734261520</v>
      </c>
      <c r="F13" s="30"/>
      <c r="G13" s="31">
        <v>108142788566</v>
      </c>
      <c r="H13" s="30"/>
      <c r="I13" s="31">
        <v>22591472954</v>
      </c>
      <c r="J13" s="30"/>
      <c r="K13" s="31">
        <v>18628440</v>
      </c>
      <c r="L13" s="30"/>
      <c r="M13" s="31">
        <v>130734261520</v>
      </c>
      <c r="N13" s="30"/>
      <c r="O13" s="31">
        <v>122109298956</v>
      </c>
      <c r="P13" s="30"/>
      <c r="Q13" s="58">
        <v>8624962564</v>
      </c>
      <c r="R13" s="58"/>
    </row>
    <row r="14" spans="1:18" ht="21.75" customHeight="1" x14ac:dyDescent="0.2">
      <c r="A14" s="6" t="s">
        <v>23</v>
      </c>
      <c r="C14" s="31">
        <v>18000000</v>
      </c>
      <c r="D14" s="30"/>
      <c r="E14" s="31">
        <v>297916785000</v>
      </c>
      <c r="F14" s="30"/>
      <c r="G14" s="31">
        <v>207020853000</v>
      </c>
      <c r="H14" s="30"/>
      <c r="I14" s="31">
        <v>90895932000</v>
      </c>
      <c r="J14" s="30"/>
      <c r="K14" s="31">
        <v>18000000</v>
      </c>
      <c r="L14" s="30"/>
      <c r="M14" s="31">
        <v>297916785000</v>
      </c>
      <c r="N14" s="30"/>
      <c r="O14" s="31">
        <v>222587675914</v>
      </c>
      <c r="P14" s="30"/>
      <c r="Q14" s="58">
        <v>75329109086</v>
      </c>
      <c r="R14" s="58"/>
    </row>
    <row r="15" spans="1:18" ht="21.75" customHeight="1" x14ac:dyDescent="0.2">
      <c r="A15" s="6" t="s">
        <v>45</v>
      </c>
      <c r="C15" s="31">
        <v>7595743</v>
      </c>
      <c r="D15" s="30"/>
      <c r="E15" s="31">
        <v>46813399640</v>
      </c>
      <c r="F15" s="30"/>
      <c r="G15" s="31">
        <v>36657912960</v>
      </c>
      <c r="H15" s="30"/>
      <c r="I15" s="31">
        <v>10155486680</v>
      </c>
      <c r="J15" s="30"/>
      <c r="K15" s="31">
        <v>7595743</v>
      </c>
      <c r="L15" s="30"/>
      <c r="M15" s="31">
        <v>46813399640</v>
      </c>
      <c r="N15" s="30"/>
      <c r="O15" s="31">
        <v>30416177502</v>
      </c>
      <c r="P15" s="30"/>
      <c r="Q15" s="58">
        <v>16397222138</v>
      </c>
      <c r="R15" s="58"/>
    </row>
    <row r="16" spans="1:18" ht="21.75" customHeight="1" x14ac:dyDescent="0.2">
      <c r="A16" s="6" t="s">
        <v>21</v>
      </c>
      <c r="C16" s="31">
        <v>60302516</v>
      </c>
      <c r="D16" s="30"/>
      <c r="E16" s="31">
        <v>112933961000</v>
      </c>
      <c r="F16" s="30"/>
      <c r="G16" s="31">
        <v>99615648907</v>
      </c>
      <c r="H16" s="30"/>
      <c r="I16" s="31">
        <v>13318312093</v>
      </c>
      <c r="J16" s="30"/>
      <c r="K16" s="31">
        <v>60302516</v>
      </c>
      <c r="L16" s="30"/>
      <c r="M16" s="31">
        <v>112933961000</v>
      </c>
      <c r="N16" s="30"/>
      <c r="O16" s="31">
        <v>106353095673</v>
      </c>
      <c r="P16" s="30"/>
      <c r="Q16" s="58">
        <v>6580865327</v>
      </c>
      <c r="R16" s="58"/>
    </row>
    <row r="17" spans="1:18" ht="21.75" customHeight="1" x14ac:dyDescent="0.2">
      <c r="A17" s="6" t="s">
        <v>65</v>
      </c>
      <c r="C17" s="31">
        <v>1810000</v>
      </c>
      <c r="D17" s="30"/>
      <c r="E17" s="31">
        <v>13476236445</v>
      </c>
      <c r="F17" s="30"/>
      <c r="G17" s="31">
        <v>13076717346</v>
      </c>
      <c r="H17" s="30"/>
      <c r="I17" s="31">
        <v>399519099</v>
      </c>
      <c r="J17" s="30"/>
      <c r="K17" s="31">
        <v>1810000</v>
      </c>
      <c r="L17" s="30"/>
      <c r="M17" s="31">
        <v>13476236445</v>
      </c>
      <c r="N17" s="30"/>
      <c r="O17" s="31">
        <v>13076717346</v>
      </c>
      <c r="P17" s="30"/>
      <c r="Q17" s="58">
        <v>399519099</v>
      </c>
      <c r="R17" s="58"/>
    </row>
    <row r="18" spans="1:18" ht="21.75" customHeight="1" x14ac:dyDescent="0.2">
      <c r="A18" s="6" t="s">
        <v>56</v>
      </c>
      <c r="C18" s="31">
        <v>9200000</v>
      </c>
      <c r="D18" s="30"/>
      <c r="E18" s="31">
        <v>48652783200</v>
      </c>
      <c r="F18" s="30"/>
      <c r="G18" s="31">
        <v>42159648600</v>
      </c>
      <c r="H18" s="30"/>
      <c r="I18" s="31">
        <v>6493134600</v>
      </c>
      <c r="J18" s="30"/>
      <c r="K18" s="31">
        <v>9200000</v>
      </c>
      <c r="L18" s="30"/>
      <c r="M18" s="31">
        <v>48652783200</v>
      </c>
      <c r="N18" s="30"/>
      <c r="O18" s="31">
        <v>43223441166</v>
      </c>
      <c r="P18" s="30"/>
      <c r="Q18" s="58">
        <v>5429342034</v>
      </c>
      <c r="R18" s="58"/>
    </row>
    <row r="19" spans="1:18" ht="21.75" customHeight="1" x14ac:dyDescent="0.2">
      <c r="A19" s="6" t="s">
        <v>61</v>
      </c>
      <c r="C19" s="31">
        <v>1400000</v>
      </c>
      <c r="D19" s="30"/>
      <c r="E19" s="31">
        <v>84015117900</v>
      </c>
      <c r="F19" s="30"/>
      <c r="G19" s="31">
        <v>77954274424</v>
      </c>
      <c r="H19" s="30"/>
      <c r="I19" s="31">
        <v>6060843476</v>
      </c>
      <c r="J19" s="30"/>
      <c r="K19" s="31">
        <v>1400000</v>
      </c>
      <c r="L19" s="30"/>
      <c r="M19" s="31">
        <v>84015117900</v>
      </c>
      <c r="N19" s="30"/>
      <c r="O19" s="31">
        <v>77954274424</v>
      </c>
      <c r="P19" s="30"/>
      <c r="Q19" s="58">
        <v>6060843476</v>
      </c>
      <c r="R19" s="58"/>
    </row>
    <row r="20" spans="1:18" ht="21.75" customHeight="1" x14ac:dyDescent="0.2">
      <c r="A20" s="6" t="s">
        <v>41</v>
      </c>
      <c r="C20" s="31">
        <v>1350000</v>
      </c>
      <c r="D20" s="30"/>
      <c r="E20" s="31">
        <v>80289915525</v>
      </c>
      <c r="F20" s="30"/>
      <c r="G20" s="31">
        <v>66897079875</v>
      </c>
      <c r="H20" s="30"/>
      <c r="I20" s="31">
        <v>13392835650</v>
      </c>
      <c r="J20" s="30"/>
      <c r="K20" s="31">
        <v>1350000</v>
      </c>
      <c r="L20" s="30"/>
      <c r="M20" s="31">
        <v>80289915525</v>
      </c>
      <c r="N20" s="30"/>
      <c r="O20" s="31">
        <v>59671323648</v>
      </c>
      <c r="P20" s="30"/>
      <c r="Q20" s="58">
        <v>20618591877</v>
      </c>
      <c r="R20" s="58"/>
    </row>
    <row r="21" spans="1:18" ht="21.75" customHeight="1" x14ac:dyDescent="0.2">
      <c r="A21" s="6" t="s">
        <v>63</v>
      </c>
      <c r="C21" s="31">
        <v>43374936</v>
      </c>
      <c r="D21" s="30"/>
      <c r="E21" s="31">
        <v>226363489436</v>
      </c>
      <c r="F21" s="30"/>
      <c r="G21" s="31">
        <v>235660121203</v>
      </c>
      <c r="H21" s="30"/>
      <c r="I21" s="31">
        <v>-9296631766</v>
      </c>
      <c r="J21" s="30"/>
      <c r="K21" s="31">
        <v>43374936</v>
      </c>
      <c r="L21" s="30"/>
      <c r="M21" s="31">
        <v>226363489436</v>
      </c>
      <c r="N21" s="30"/>
      <c r="O21" s="31">
        <v>235660121203</v>
      </c>
      <c r="P21" s="30"/>
      <c r="Q21" s="58">
        <v>-9296631766</v>
      </c>
      <c r="R21" s="58"/>
    </row>
    <row r="22" spans="1:18" ht="21.75" customHeight="1" x14ac:dyDescent="0.2">
      <c r="A22" s="6" t="s">
        <v>54</v>
      </c>
      <c r="C22" s="31">
        <v>40598707</v>
      </c>
      <c r="D22" s="30"/>
      <c r="E22" s="31">
        <v>318417871630</v>
      </c>
      <c r="F22" s="30"/>
      <c r="G22" s="31">
        <v>262725011953</v>
      </c>
      <c r="H22" s="30"/>
      <c r="I22" s="31">
        <v>55692859677</v>
      </c>
      <c r="J22" s="30"/>
      <c r="K22" s="31">
        <v>40598707</v>
      </c>
      <c r="L22" s="30"/>
      <c r="M22" s="31">
        <v>318417871630</v>
      </c>
      <c r="N22" s="30"/>
      <c r="O22" s="31">
        <v>279412380912</v>
      </c>
      <c r="P22" s="30"/>
      <c r="Q22" s="58">
        <v>39005490718</v>
      </c>
      <c r="R22" s="58"/>
    </row>
    <row r="23" spans="1:18" ht="21.75" customHeight="1" x14ac:dyDescent="0.2">
      <c r="A23" s="6" t="s">
        <v>40</v>
      </c>
      <c r="C23" s="31">
        <v>9158418</v>
      </c>
      <c r="D23" s="30"/>
      <c r="E23" s="31">
        <v>96501609376</v>
      </c>
      <c r="F23" s="30"/>
      <c r="G23" s="31">
        <v>83940422795</v>
      </c>
      <c r="H23" s="30"/>
      <c r="I23" s="31">
        <v>12561186581</v>
      </c>
      <c r="J23" s="30"/>
      <c r="K23" s="31">
        <v>9158418</v>
      </c>
      <c r="L23" s="30"/>
      <c r="M23" s="31">
        <v>96501609376</v>
      </c>
      <c r="N23" s="30"/>
      <c r="O23" s="31">
        <v>77677907868</v>
      </c>
      <c r="P23" s="30"/>
      <c r="Q23" s="58">
        <v>18823701508</v>
      </c>
      <c r="R23" s="58"/>
    </row>
    <row r="24" spans="1:18" ht="21.75" customHeight="1" x14ac:dyDescent="0.2">
      <c r="A24" s="6" t="s">
        <v>25</v>
      </c>
      <c r="C24" s="31">
        <v>1092000</v>
      </c>
      <c r="D24" s="30"/>
      <c r="E24" s="31">
        <v>236769827112</v>
      </c>
      <c r="F24" s="30"/>
      <c r="G24" s="31">
        <v>228160240768</v>
      </c>
      <c r="H24" s="30"/>
      <c r="I24" s="31">
        <v>8609586344</v>
      </c>
      <c r="J24" s="30"/>
      <c r="K24" s="31">
        <v>1092000</v>
      </c>
      <c r="L24" s="30"/>
      <c r="M24" s="31">
        <v>236769827112</v>
      </c>
      <c r="N24" s="30"/>
      <c r="O24" s="31">
        <v>195455598658</v>
      </c>
      <c r="P24" s="30"/>
      <c r="Q24" s="58">
        <v>41314228454</v>
      </c>
      <c r="R24" s="58"/>
    </row>
    <row r="25" spans="1:18" ht="21.75" customHeight="1" x14ac:dyDescent="0.2">
      <c r="A25" s="6" t="s">
        <v>49</v>
      </c>
      <c r="C25" s="31">
        <v>34000000</v>
      </c>
      <c r="D25" s="30"/>
      <c r="E25" s="31">
        <v>126741375000</v>
      </c>
      <c r="F25" s="30"/>
      <c r="G25" s="31">
        <v>98587890900</v>
      </c>
      <c r="H25" s="30"/>
      <c r="I25" s="31">
        <v>28153484100</v>
      </c>
      <c r="J25" s="30"/>
      <c r="K25" s="31">
        <v>34000000</v>
      </c>
      <c r="L25" s="30"/>
      <c r="M25" s="31">
        <v>126741375000</v>
      </c>
      <c r="N25" s="30"/>
      <c r="O25" s="31">
        <v>89901881667</v>
      </c>
      <c r="P25" s="30"/>
      <c r="Q25" s="58">
        <v>36839493333</v>
      </c>
      <c r="R25" s="58"/>
    </row>
    <row r="26" spans="1:18" ht="21.75" customHeight="1" x14ac:dyDescent="0.2">
      <c r="A26" s="6" t="s">
        <v>53</v>
      </c>
      <c r="C26" s="31">
        <v>2487761</v>
      </c>
      <c r="D26" s="30"/>
      <c r="E26" s="31">
        <v>42361784621</v>
      </c>
      <c r="F26" s="30"/>
      <c r="G26" s="31">
        <v>34497773698</v>
      </c>
      <c r="H26" s="30"/>
      <c r="I26" s="31">
        <v>7864010923</v>
      </c>
      <c r="J26" s="30"/>
      <c r="K26" s="31">
        <v>2487761</v>
      </c>
      <c r="L26" s="30"/>
      <c r="M26" s="31">
        <v>42361784621</v>
      </c>
      <c r="N26" s="30"/>
      <c r="O26" s="31">
        <v>38003855962</v>
      </c>
      <c r="P26" s="30"/>
      <c r="Q26" s="58">
        <v>4357928659</v>
      </c>
      <c r="R26" s="58"/>
    </row>
    <row r="27" spans="1:18" ht="21.75" customHeight="1" x14ac:dyDescent="0.2">
      <c r="A27" s="6" t="s">
        <v>42</v>
      </c>
      <c r="C27" s="31">
        <v>984635</v>
      </c>
      <c r="D27" s="30"/>
      <c r="E27" s="31">
        <v>74592551101</v>
      </c>
      <c r="F27" s="30"/>
      <c r="G27" s="31">
        <v>66606662894</v>
      </c>
      <c r="H27" s="30"/>
      <c r="I27" s="31">
        <v>7985888207</v>
      </c>
      <c r="J27" s="30"/>
      <c r="K27" s="31">
        <v>984635</v>
      </c>
      <c r="L27" s="30"/>
      <c r="M27" s="31">
        <v>74592551101</v>
      </c>
      <c r="N27" s="30"/>
      <c r="O27" s="31">
        <v>64178228226</v>
      </c>
      <c r="P27" s="30"/>
      <c r="Q27" s="58">
        <v>10414322875</v>
      </c>
      <c r="R27" s="58"/>
    </row>
    <row r="28" spans="1:18" ht="21.75" customHeight="1" x14ac:dyDescent="0.2">
      <c r="A28" s="6" t="s">
        <v>67</v>
      </c>
      <c r="C28" s="31">
        <v>9845118</v>
      </c>
      <c r="D28" s="30"/>
      <c r="E28" s="31">
        <v>53238775140</v>
      </c>
      <c r="F28" s="30"/>
      <c r="G28" s="31">
        <v>51258900652</v>
      </c>
      <c r="H28" s="30"/>
      <c r="I28" s="31">
        <v>1979874488</v>
      </c>
      <c r="J28" s="30"/>
      <c r="K28" s="31">
        <v>9845118</v>
      </c>
      <c r="L28" s="30"/>
      <c r="M28" s="31">
        <v>53238775140</v>
      </c>
      <c r="N28" s="30"/>
      <c r="O28" s="31">
        <v>51258900652</v>
      </c>
      <c r="P28" s="30"/>
      <c r="Q28" s="58">
        <v>1979874488</v>
      </c>
      <c r="R28" s="58"/>
    </row>
    <row r="29" spans="1:18" ht="21.75" customHeight="1" x14ac:dyDescent="0.2">
      <c r="A29" s="6" t="s">
        <v>60</v>
      </c>
      <c r="C29" s="31">
        <v>10500000</v>
      </c>
      <c r="D29" s="30"/>
      <c r="E29" s="31">
        <v>34255957050</v>
      </c>
      <c r="F29" s="30"/>
      <c r="G29" s="31">
        <v>32628250774</v>
      </c>
      <c r="H29" s="30"/>
      <c r="I29" s="31">
        <v>1627706276</v>
      </c>
      <c r="J29" s="30"/>
      <c r="K29" s="31">
        <v>10500000</v>
      </c>
      <c r="L29" s="30"/>
      <c r="M29" s="31">
        <v>34255957050</v>
      </c>
      <c r="N29" s="30"/>
      <c r="O29" s="31">
        <v>32628250774</v>
      </c>
      <c r="P29" s="30"/>
      <c r="Q29" s="58">
        <v>1627706276</v>
      </c>
      <c r="R29" s="58"/>
    </row>
    <row r="30" spans="1:18" ht="21.75" customHeight="1" x14ac:dyDescent="0.2">
      <c r="A30" s="6" t="s">
        <v>66</v>
      </c>
      <c r="C30" s="31">
        <v>500000</v>
      </c>
      <c r="D30" s="30"/>
      <c r="E30" s="31">
        <v>9080646750</v>
      </c>
      <c r="F30" s="30"/>
      <c r="G30" s="31">
        <v>6656038200</v>
      </c>
      <c r="H30" s="30"/>
      <c r="I30" s="31">
        <v>2424608550</v>
      </c>
      <c r="J30" s="30"/>
      <c r="K30" s="31">
        <v>500000</v>
      </c>
      <c r="L30" s="30"/>
      <c r="M30" s="31">
        <v>9080646750</v>
      </c>
      <c r="N30" s="30"/>
      <c r="O30" s="31">
        <v>6656038200</v>
      </c>
      <c r="P30" s="30"/>
      <c r="Q30" s="58">
        <v>2424608550</v>
      </c>
      <c r="R30" s="58"/>
    </row>
    <row r="31" spans="1:18" ht="21.75" customHeight="1" x14ac:dyDescent="0.2">
      <c r="A31" s="6" t="s">
        <v>36</v>
      </c>
      <c r="C31" s="31">
        <v>3408392</v>
      </c>
      <c r="D31" s="30"/>
      <c r="E31" s="31">
        <v>157716616746</v>
      </c>
      <c r="F31" s="30"/>
      <c r="G31" s="31">
        <v>121396055382</v>
      </c>
      <c r="H31" s="30"/>
      <c r="I31" s="31">
        <v>36320561364</v>
      </c>
      <c r="J31" s="30"/>
      <c r="K31" s="31">
        <v>3408392</v>
      </c>
      <c r="L31" s="30"/>
      <c r="M31" s="31">
        <v>157716616746</v>
      </c>
      <c r="N31" s="30"/>
      <c r="O31" s="31">
        <v>118177349151</v>
      </c>
      <c r="P31" s="30"/>
      <c r="Q31" s="58">
        <v>39539267595</v>
      </c>
      <c r="R31" s="58"/>
    </row>
    <row r="32" spans="1:18" ht="21.75" customHeight="1" x14ac:dyDescent="0.2">
      <c r="A32" s="6" t="s">
        <v>19</v>
      </c>
      <c r="C32" s="31">
        <v>25000000</v>
      </c>
      <c r="D32" s="30"/>
      <c r="E32" s="31">
        <v>104822572500</v>
      </c>
      <c r="F32" s="30"/>
      <c r="G32" s="31">
        <v>119961953128</v>
      </c>
      <c r="H32" s="30"/>
      <c r="I32" s="31">
        <v>-15139380628</v>
      </c>
      <c r="J32" s="30"/>
      <c r="K32" s="31">
        <v>25000000</v>
      </c>
      <c r="L32" s="30"/>
      <c r="M32" s="31">
        <v>104822572500</v>
      </c>
      <c r="N32" s="30"/>
      <c r="O32" s="31">
        <v>72168030371</v>
      </c>
      <c r="P32" s="30"/>
      <c r="Q32" s="58">
        <v>32654542129</v>
      </c>
      <c r="R32" s="58"/>
    </row>
    <row r="33" spans="1:18" ht="21.75" customHeight="1" x14ac:dyDescent="0.2">
      <c r="A33" s="6" t="s">
        <v>44</v>
      </c>
      <c r="C33" s="31">
        <v>47849351</v>
      </c>
      <c r="D33" s="30"/>
      <c r="E33" s="31">
        <v>122336273013</v>
      </c>
      <c r="F33" s="30"/>
      <c r="G33" s="31">
        <v>111075147000</v>
      </c>
      <c r="H33" s="30"/>
      <c r="I33" s="31">
        <v>11261126013</v>
      </c>
      <c r="J33" s="30"/>
      <c r="K33" s="31">
        <v>47849351</v>
      </c>
      <c r="L33" s="30"/>
      <c r="M33" s="31">
        <v>122336273013</v>
      </c>
      <c r="N33" s="30"/>
      <c r="O33" s="31">
        <v>116418762192</v>
      </c>
      <c r="P33" s="30"/>
      <c r="Q33" s="58">
        <v>5917510821</v>
      </c>
      <c r="R33" s="58"/>
    </row>
    <row r="34" spans="1:18" ht="21.75" customHeight="1" x14ac:dyDescent="0.2">
      <c r="A34" s="6" t="s">
        <v>32</v>
      </c>
      <c r="C34" s="31">
        <v>5000000</v>
      </c>
      <c r="D34" s="30"/>
      <c r="E34" s="31">
        <v>129773227500</v>
      </c>
      <c r="F34" s="30"/>
      <c r="G34" s="31">
        <v>99126325470</v>
      </c>
      <c r="H34" s="30"/>
      <c r="I34" s="31">
        <v>30646902030</v>
      </c>
      <c r="J34" s="30"/>
      <c r="K34" s="31">
        <v>5000000</v>
      </c>
      <c r="L34" s="30"/>
      <c r="M34" s="31">
        <v>129773227500</v>
      </c>
      <c r="N34" s="30"/>
      <c r="O34" s="31">
        <v>129773226989</v>
      </c>
      <c r="P34" s="30"/>
      <c r="Q34" s="58">
        <v>511</v>
      </c>
      <c r="R34" s="58"/>
    </row>
    <row r="35" spans="1:18" ht="21.75" customHeight="1" x14ac:dyDescent="0.2">
      <c r="A35" s="6" t="s">
        <v>105</v>
      </c>
      <c r="C35" s="31">
        <v>19112</v>
      </c>
      <c r="D35" s="30"/>
      <c r="E35" s="31">
        <v>124947412222</v>
      </c>
      <c r="F35" s="30"/>
      <c r="G35" s="31">
        <v>121984904276</v>
      </c>
      <c r="H35" s="30"/>
      <c r="I35" s="31">
        <v>2962507946</v>
      </c>
      <c r="J35" s="30"/>
      <c r="K35" s="31">
        <v>19112</v>
      </c>
      <c r="L35" s="30"/>
      <c r="M35" s="31">
        <v>124947412222</v>
      </c>
      <c r="N35" s="30"/>
      <c r="O35" s="31">
        <v>91020894158</v>
      </c>
      <c r="P35" s="30"/>
      <c r="Q35" s="58">
        <v>33926518064</v>
      </c>
      <c r="R35" s="58"/>
    </row>
    <row r="36" spans="1:18" ht="21.75" customHeight="1" x14ac:dyDescent="0.2">
      <c r="A36" s="6" t="s">
        <v>46</v>
      </c>
      <c r="C36" s="31">
        <v>78900000</v>
      </c>
      <c r="D36" s="30"/>
      <c r="E36" s="31">
        <v>454112855550</v>
      </c>
      <c r="F36" s="30"/>
      <c r="G36" s="31">
        <v>364015540411</v>
      </c>
      <c r="H36" s="30"/>
      <c r="I36" s="31">
        <v>90097315139</v>
      </c>
      <c r="J36" s="30"/>
      <c r="K36" s="31">
        <v>78900000</v>
      </c>
      <c r="L36" s="30"/>
      <c r="M36" s="31">
        <v>454112855550</v>
      </c>
      <c r="N36" s="30"/>
      <c r="O36" s="31">
        <v>378810657350</v>
      </c>
      <c r="P36" s="30"/>
      <c r="Q36" s="58">
        <v>75302198200</v>
      </c>
      <c r="R36" s="58"/>
    </row>
    <row r="37" spans="1:18" ht="21.75" customHeight="1" x14ac:dyDescent="0.2">
      <c r="A37" s="6" t="s">
        <v>30</v>
      </c>
      <c r="C37" s="31">
        <v>6500000</v>
      </c>
      <c r="D37" s="30"/>
      <c r="E37" s="31">
        <v>127094262750</v>
      </c>
      <c r="F37" s="30"/>
      <c r="G37" s="31">
        <v>102714797610</v>
      </c>
      <c r="H37" s="30"/>
      <c r="I37" s="31">
        <v>24379465140</v>
      </c>
      <c r="J37" s="30"/>
      <c r="K37" s="31">
        <v>6500000</v>
      </c>
      <c r="L37" s="30"/>
      <c r="M37" s="31">
        <v>127094262750</v>
      </c>
      <c r="N37" s="30"/>
      <c r="O37" s="31">
        <v>101571640054</v>
      </c>
      <c r="P37" s="30"/>
      <c r="Q37" s="58">
        <v>25522622696</v>
      </c>
      <c r="R37" s="58"/>
    </row>
    <row r="38" spans="1:18" ht="21.75" customHeight="1" x14ac:dyDescent="0.2">
      <c r="A38" s="6" t="s">
        <v>34</v>
      </c>
      <c r="C38" s="31">
        <v>27800000</v>
      </c>
      <c r="D38" s="30"/>
      <c r="E38" s="31">
        <v>314757980100</v>
      </c>
      <c r="F38" s="30"/>
      <c r="G38" s="31">
        <v>278833013100</v>
      </c>
      <c r="H38" s="30"/>
      <c r="I38" s="31">
        <v>35924967000</v>
      </c>
      <c r="J38" s="30"/>
      <c r="K38" s="31">
        <v>27800000</v>
      </c>
      <c r="L38" s="30"/>
      <c r="M38" s="31">
        <v>314757980100</v>
      </c>
      <c r="N38" s="30"/>
      <c r="O38" s="31">
        <v>224669216681</v>
      </c>
      <c r="P38" s="30"/>
      <c r="Q38" s="58">
        <v>90088763419</v>
      </c>
      <c r="R38" s="58"/>
    </row>
    <row r="39" spans="1:18" ht="21.75" customHeight="1" x14ac:dyDescent="0.2">
      <c r="A39" s="6" t="s">
        <v>62</v>
      </c>
      <c r="C39" s="31">
        <v>2000000</v>
      </c>
      <c r="D39" s="30"/>
      <c r="E39" s="31">
        <v>13081698000</v>
      </c>
      <c r="F39" s="30"/>
      <c r="G39" s="31">
        <v>11370314880</v>
      </c>
      <c r="H39" s="30"/>
      <c r="I39" s="31">
        <v>1711383120</v>
      </c>
      <c r="J39" s="30"/>
      <c r="K39" s="31">
        <v>2000000</v>
      </c>
      <c r="L39" s="30"/>
      <c r="M39" s="31">
        <v>13081698000</v>
      </c>
      <c r="N39" s="30"/>
      <c r="O39" s="31">
        <v>11370314880</v>
      </c>
      <c r="P39" s="30"/>
      <c r="Q39" s="58">
        <v>1711383120</v>
      </c>
      <c r="R39" s="58"/>
    </row>
    <row r="40" spans="1:18" ht="21.75" customHeight="1" x14ac:dyDescent="0.2">
      <c r="A40" s="6" t="s">
        <v>24</v>
      </c>
      <c r="C40" s="31">
        <v>1075000</v>
      </c>
      <c r="D40" s="30"/>
      <c r="E40" s="31">
        <v>223338183750</v>
      </c>
      <c r="F40" s="30"/>
      <c r="G40" s="31">
        <v>247899171165</v>
      </c>
      <c r="H40" s="30"/>
      <c r="I40" s="31">
        <v>-24560987415</v>
      </c>
      <c r="J40" s="30"/>
      <c r="K40" s="31">
        <v>1075000</v>
      </c>
      <c r="L40" s="30"/>
      <c r="M40" s="31">
        <v>223338183750</v>
      </c>
      <c r="N40" s="30"/>
      <c r="O40" s="31">
        <v>156016147513</v>
      </c>
      <c r="P40" s="30"/>
      <c r="Q40" s="58">
        <v>67322036237</v>
      </c>
      <c r="R40" s="58"/>
    </row>
    <row r="41" spans="1:18" ht="21.75" customHeight="1" x14ac:dyDescent="0.2">
      <c r="A41" s="6" t="s">
        <v>27</v>
      </c>
      <c r="C41" s="31">
        <v>33060833</v>
      </c>
      <c r="D41" s="30"/>
      <c r="E41" s="31">
        <v>198827932314</v>
      </c>
      <c r="F41" s="30"/>
      <c r="G41" s="31">
        <v>188640062487</v>
      </c>
      <c r="H41" s="30"/>
      <c r="I41" s="38">
        <v>10187869827</v>
      </c>
      <c r="J41" s="30"/>
      <c r="K41" s="31">
        <v>33060833</v>
      </c>
      <c r="L41" s="30"/>
      <c r="M41" s="31">
        <v>198827932314</v>
      </c>
      <c r="N41" s="30"/>
      <c r="O41" s="31">
        <v>179306954426</v>
      </c>
      <c r="P41" s="30"/>
      <c r="Q41" s="58">
        <v>19520977888</v>
      </c>
      <c r="R41" s="58"/>
    </row>
    <row r="42" spans="1:18" ht="21.75" customHeight="1" x14ac:dyDescent="0.2">
      <c r="A42" s="6" t="s">
        <v>29</v>
      </c>
      <c r="C42" s="31">
        <v>2119740</v>
      </c>
      <c r="D42" s="30"/>
      <c r="E42" s="31">
        <v>32576191876</v>
      </c>
      <c r="F42" s="30"/>
      <c r="G42" s="31">
        <v>28743326868</v>
      </c>
      <c r="H42" s="30"/>
      <c r="I42" s="38">
        <v>3832865008</v>
      </c>
      <c r="J42" s="30"/>
      <c r="K42" s="31">
        <v>2119740</v>
      </c>
      <c r="L42" s="30"/>
      <c r="M42" s="31">
        <v>32576191876</v>
      </c>
      <c r="N42" s="30"/>
      <c r="O42" s="31">
        <v>9591823500</v>
      </c>
      <c r="P42" s="30"/>
      <c r="Q42" s="58">
        <v>22984368376</v>
      </c>
      <c r="R42" s="58"/>
    </row>
    <row r="43" spans="1:18" ht="21.75" customHeight="1" x14ac:dyDescent="0.2">
      <c r="A43" s="6" t="s">
        <v>50</v>
      </c>
      <c r="C43" s="31">
        <v>57500000</v>
      </c>
      <c r="D43" s="30"/>
      <c r="E43" s="31">
        <v>103284280125</v>
      </c>
      <c r="F43" s="30"/>
      <c r="G43" s="31">
        <v>100540702125</v>
      </c>
      <c r="H43" s="30"/>
      <c r="I43" s="38">
        <v>2743578000</v>
      </c>
      <c r="J43" s="30"/>
      <c r="K43" s="31">
        <v>57500000</v>
      </c>
      <c r="L43" s="30"/>
      <c r="M43" s="31">
        <v>103284280125</v>
      </c>
      <c r="N43" s="30"/>
      <c r="O43" s="31">
        <v>89509232249</v>
      </c>
      <c r="P43" s="30"/>
      <c r="Q43" s="58">
        <v>13775047876</v>
      </c>
      <c r="R43" s="58"/>
    </row>
    <row r="44" spans="1:18" ht="21.75" customHeight="1" x14ac:dyDescent="0.2">
      <c r="A44" s="6" t="s">
        <v>55</v>
      </c>
      <c r="C44" s="31">
        <v>6000000</v>
      </c>
      <c r="D44" s="30"/>
      <c r="E44" s="31">
        <v>97098804000</v>
      </c>
      <c r="F44" s="30"/>
      <c r="G44" s="31">
        <v>78311257449</v>
      </c>
      <c r="H44" s="30"/>
      <c r="I44" s="38">
        <v>18787546551</v>
      </c>
      <c r="J44" s="30"/>
      <c r="K44" s="31">
        <v>6000000</v>
      </c>
      <c r="L44" s="30"/>
      <c r="M44" s="31">
        <v>97098804000</v>
      </c>
      <c r="N44" s="30"/>
      <c r="O44" s="31">
        <v>87615568536</v>
      </c>
      <c r="P44" s="30"/>
      <c r="Q44" s="58">
        <v>9483235464</v>
      </c>
      <c r="R44" s="58"/>
    </row>
    <row r="45" spans="1:18" ht="21.75" customHeight="1" x14ac:dyDescent="0.2">
      <c r="A45" s="6" t="s">
        <v>58</v>
      </c>
      <c r="C45" s="31">
        <v>10200</v>
      </c>
      <c r="D45" s="30"/>
      <c r="E45" s="31">
        <v>465323353</v>
      </c>
      <c r="F45" s="30"/>
      <c r="G45" s="31">
        <v>465323353</v>
      </c>
      <c r="H45" s="30"/>
      <c r="I45" s="38">
        <v>0</v>
      </c>
      <c r="J45" s="30"/>
      <c r="K45" s="31">
        <v>10200</v>
      </c>
      <c r="L45" s="30"/>
      <c r="M45" s="31">
        <v>465323353</v>
      </c>
      <c r="N45" s="30"/>
      <c r="O45" s="31">
        <v>465323353</v>
      </c>
      <c r="P45" s="30"/>
      <c r="Q45" s="58">
        <v>0</v>
      </c>
      <c r="R45" s="58"/>
    </row>
    <row r="46" spans="1:18" ht="21.75" customHeight="1" x14ac:dyDescent="0.2">
      <c r="A46" s="6" t="s">
        <v>26</v>
      </c>
      <c r="C46" s="31">
        <v>5190703</v>
      </c>
      <c r="D46" s="30"/>
      <c r="E46" s="31">
        <v>64704121697</v>
      </c>
      <c r="F46" s="30"/>
      <c r="G46" s="31">
        <v>52888137750</v>
      </c>
      <c r="H46" s="30"/>
      <c r="I46" s="31">
        <v>11815983947</v>
      </c>
      <c r="J46" s="30"/>
      <c r="K46" s="31">
        <v>5190703</v>
      </c>
      <c r="L46" s="30"/>
      <c r="M46" s="31">
        <v>64704121697</v>
      </c>
      <c r="N46" s="30"/>
      <c r="O46" s="31">
        <v>32506857464</v>
      </c>
      <c r="P46" s="30"/>
      <c r="Q46" s="58">
        <v>32197264233</v>
      </c>
      <c r="R46" s="58"/>
    </row>
    <row r="47" spans="1:18" ht="21.75" customHeight="1" x14ac:dyDescent="0.2">
      <c r="A47" s="6" t="s">
        <v>57</v>
      </c>
      <c r="C47" s="31">
        <v>5000000</v>
      </c>
      <c r="D47" s="30"/>
      <c r="E47" s="31">
        <v>52535542500</v>
      </c>
      <c r="F47" s="30"/>
      <c r="G47" s="31">
        <v>40358430000</v>
      </c>
      <c r="H47" s="30"/>
      <c r="I47" s="31">
        <v>12177112500</v>
      </c>
      <c r="J47" s="30"/>
      <c r="K47" s="31">
        <v>5000000</v>
      </c>
      <c r="L47" s="30"/>
      <c r="M47" s="31">
        <v>52535542500</v>
      </c>
      <c r="N47" s="30"/>
      <c r="O47" s="31">
        <v>34791749994</v>
      </c>
      <c r="P47" s="30"/>
      <c r="Q47" s="58">
        <v>17743792506</v>
      </c>
      <c r="R47" s="58"/>
    </row>
    <row r="48" spans="1:18" ht="21.75" customHeight="1" x14ac:dyDescent="0.2">
      <c r="A48" s="6" t="s">
        <v>31</v>
      </c>
      <c r="C48" s="31">
        <v>5600000</v>
      </c>
      <c r="D48" s="30"/>
      <c r="E48" s="31">
        <v>15759271080</v>
      </c>
      <c r="F48" s="30"/>
      <c r="G48" s="31">
        <v>13911133320</v>
      </c>
      <c r="H48" s="30"/>
      <c r="I48" s="31">
        <f>1848137760+60</f>
        <v>1848137820</v>
      </c>
      <c r="J48" s="30"/>
      <c r="K48" s="31">
        <v>5600000</v>
      </c>
      <c r="L48" s="30"/>
      <c r="M48" s="31">
        <v>15759271080</v>
      </c>
      <c r="N48" s="30"/>
      <c r="O48" s="31">
        <v>13348898636</v>
      </c>
      <c r="P48" s="30"/>
      <c r="Q48" s="58">
        <v>2410372444</v>
      </c>
      <c r="R48" s="58"/>
    </row>
    <row r="49" spans="1:18" ht="21.75" customHeight="1" x14ac:dyDescent="0.2">
      <c r="A49" s="8" t="s">
        <v>28</v>
      </c>
      <c r="C49" s="33">
        <v>5216001</v>
      </c>
      <c r="D49" s="30"/>
      <c r="E49" s="33">
        <v>24276009847</v>
      </c>
      <c r="F49" s="30"/>
      <c r="G49" s="33">
        <v>20579129236</v>
      </c>
      <c r="H49" s="30"/>
      <c r="I49" s="33">
        <v>3696880611</v>
      </c>
      <c r="J49" s="30"/>
      <c r="K49" s="33">
        <v>5216001</v>
      </c>
      <c r="L49" s="30"/>
      <c r="M49" s="33">
        <v>24276009847</v>
      </c>
      <c r="N49" s="30"/>
      <c r="O49" s="40">
        <f>17857021969-753</f>
        <v>17857021216</v>
      </c>
      <c r="P49" s="37"/>
      <c r="Q49" s="69">
        <f>6418987878+750</f>
        <v>6418988628</v>
      </c>
      <c r="R49" s="69"/>
    </row>
    <row r="50" spans="1:18" ht="21.75" customHeight="1" x14ac:dyDescent="0.2">
      <c r="A50" s="10" t="s">
        <v>70</v>
      </c>
      <c r="C50" s="27">
        <v>659550383</v>
      </c>
      <c r="D50" s="26"/>
      <c r="E50" s="27">
        <v>5031932613438</v>
      </c>
      <c r="F50" s="26"/>
      <c r="G50" s="27">
        <v>4421273463933</v>
      </c>
      <c r="H50" s="26"/>
      <c r="I50" s="27">
        <f>SUM(I8:I49)</f>
        <v>610659149567</v>
      </c>
      <c r="J50" s="26"/>
      <c r="K50" s="27">
        <v>659550383</v>
      </c>
      <c r="L50" s="26"/>
      <c r="M50" s="27">
        <v>5031932613438</v>
      </c>
      <c r="N50" s="26"/>
      <c r="O50" s="74">
        <f>SUM(O8:O49)</f>
        <v>4188369383700</v>
      </c>
      <c r="P50" s="75"/>
      <c r="Q50" s="76">
        <f>SUM(Q8:R49)</f>
        <v>843563229738</v>
      </c>
      <c r="R50" s="76"/>
    </row>
    <row r="51" spans="1:18" x14ac:dyDescent="0.2">
      <c r="C51" s="26"/>
      <c r="D51" s="26"/>
      <c r="E51" s="28"/>
      <c r="F51" s="26"/>
      <c r="G51" s="26"/>
      <c r="H51" s="26"/>
      <c r="I51" s="26"/>
      <c r="J51" s="26"/>
      <c r="K51" s="26"/>
      <c r="L51" s="26"/>
      <c r="M51" s="26"/>
      <c r="N51" s="26"/>
      <c r="O51" s="75"/>
      <c r="P51" s="75"/>
      <c r="Q51" s="77"/>
      <c r="R51" s="75"/>
    </row>
    <row r="52" spans="1:18" x14ac:dyDescent="0.2">
      <c r="C52" s="26"/>
      <c r="D52" s="26"/>
      <c r="E52" s="26"/>
      <c r="F52" s="26"/>
      <c r="G52" s="28"/>
      <c r="H52" s="26"/>
      <c r="I52" s="28"/>
      <c r="J52" s="26"/>
      <c r="K52" s="26"/>
      <c r="L52" s="26"/>
      <c r="M52" s="26"/>
      <c r="N52" s="26"/>
      <c r="O52" s="28"/>
      <c r="P52" s="26"/>
      <c r="Q52" s="28"/>
      <c r="R52" s="26"/>
    </row>
    <row r="53" spans="1:18" x14ac:dyDescent="0.2">
      <c r="I53" s="12"/>
    </row>
    <row r="54" spans="1:18" x14ac:dyDescent="0.2">
      <c r="E54" s="12"/>
      <c r="G54" s="12"/>
      <c r="I54" s="12"/>
    </row>
    <row r="55" spans="1:18" x14ac:dyDescent="0.2">
      <c r="G55" s="12"/>
      <c r="Q55" s="12"/>
    </row>
    <row r="57" spans="1:18" x14ac:dyDescent="0.2">
      <c r="E57" s="12"/>
    </row>
    <row r="58" spans="1:18" x14ac:dyDescent="0.2">
      <c r="I58" s="12"/>
    </row>
    <row r="59" spans="1:18" x14ac:dyDescent="0.2">
      <c r="I59" s="12"/>
    </row>
    <row r="60" spans="1:18" x14ac:dyDescent="0.2">
      <c r="I60" s="12"/>
    </row>
    <row r="61" spans="1:18" x14ac:dyDescent="0.2">
      <c r="I61" s="12"/>
    </row>
    <row r="63" spans="1:18" x14ac:dyDescent="0.2">
      <c r="I63" s="12"/>
    </row>
  </sheetData>
  <mergeCells count="5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3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56.28515625" customWidth="1"/>
    <col min="3" max="3" width="1.28515625" customWidth="1"/>
    <col min="4" max="4" width="19.42578125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8.7109375" customWidth="1"/>
    <col min="11" max="11" width="1.28515625" customWidth="1"/>
    <col min="12" max="12" width="19.42578125" customWidth="1"/>
    <col min="13" max="13" width="0.28515625" customWidth="1"/>
    <col min="16" max="16" width="20.85546875" customWidth="1"/>
  </cols>
  <sheetData>
    <row r="1" spans="1:16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6" ht="21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6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6" ht="14.45" customHeight="1" x14ac:dyDescent="0.2"/>
    <row r="5" spans="1:16" ht="14.45" customHeight="1" x14ac:dyDescent="0.2">
      <c r="A5" s="79" t="s">
        <v>177</v>
      </c>
      <c r="B5" s="21" t="s">
        <v>72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6" ht="14.45" customHeight="1" x14ac:dyDescent="0.2">
      <c r="D6" s="2" t="s">
        <v>7</v>
      </c>
      <c r="F6" s="19" t="s">
        <v>8</v>
      </c>
      <c r="G6" s="19"/>
      <c r="H6" s="19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19" t="s">
        <v>73</v>
      </c>
      <c r="B8" s="19"/>
      <c r="D8" s="2" t="s">
        <v>74</v>
      </c>
      <c r="F8" s="2" t="s">
        <v>75</v>
      </c>
      <c r="H8" s="2" t="s">
        <v>76</v>
      </c>
      <c r="J8" s="2" t="s">
        <v>74</v>
      </c>
      <c r="L8" s="2" t="s">
        <v>18</v>
      </c>
    </row>
    <row r="9" spans="1:16" ht="21.75" customHeight="1" x14ac:dyDescent="0.2">
      <c r="A9" s="20" t="s">
        <v>77</v>
      </c>
      <c r="B9" s="20"/>
      <c r="D9" s="29">
        <v>4409033167</v>
      </c>
      <c r="E9" s="30"/>
      <c r="F9" s="29">
        <v>108722431350</v>
      </c>
      <c r="G9" s="30"/>
      <c r="H9" s="29">
        <v>83005793666</v>
      </c>
      <c r="I9" s="30"/>
      <c r="J9" s="29">
        <v>30125670851</v>
      </c>
      <c r="L9" s="46">
        <f>J9/5233557087283*100</f>
        <v>0.57562515032466632</v>
      </c>
      <c r="P9" s="32"/>
    </row>
    <row r="10" spans="1:16" ht="21.75" customHeight="1" x14ac:dyDescent="0.2">
      <c r="A10" s="15" t="s">
        <v>78</v>
      </c>
      <c r="B10" s="15"/>
      <c r="D10" s="31">
        <v>743585</v>
      </c>
      <c r="E10" s="30"/>
      <c r="F10" s="31">
        <v>0</v>
      </c>
      <c r="G10" s="30"/>
      <c r="H10" s="31">
        <v>504000</v>
      </c>
      <c r="I10" s="30"/>
      <c r="J10" s="31">
        <v>239585</v>
      </c>
      <c r="L10" s="48">
        <f t="shared" ref="L10:L16" si="0">J10/5233557087283*100</f>
        <v>4.5778615959337991E-6</v>
      </c>
    </row>
    <row r="11" spans="1:16" ht="21.75" customHeight="1" x14ac:dyDescent="0.2">
      <c r="A11" s="15" t="s">
        <v>79</v>
      </c>
      <c r="B11" s="15"/>
      <c r="D11" s="31">
        <v>22248981</v>
      </c>
      <c r="E11" s="30"/>
      <c r="F11" s="31">
        <v>89363</v>
      </c>
      <c r="G11" s="30"/>
      <c r="H11" s="31">
        <v>504000</v>
      </c>
      <c r="I11" s="30"/>
      <c r="J11" s="31">
        <v>21834344</v>
      </c>
      <c r="L11" s="48">
        <f t="shared" si="0"/>
        <v>4.1719892676923668E-4</v>
      </c>
    </row>
    <row r="12" spans="1:16" ht="21.75" customHeight="1" x14ac:dyDescent="0.2">
      <c r="A12" s="15" t="s">
        <v>80</v>
      </c>
      <c r="B12" s="15"/>
      <c r="D12" s="31">
        <v>525290</v>
      </c>
      <c r="E12" s="30"/>
      <c r="F12" s="31">
        <v>2152</v>
      </c>
      <c r="G12" s="30"/>
      <c r="H12" s="31">
        <v>0</v>
      </c>
      <c r="I12" s="30"/>
      <c r="J12" s="31">
        <v>527442</v>
      </c>
      <c r="L12" s="48">
        <f t="shared" si="0"/>
        <v>1.0078078660527642E-5</v>
      </c>
    </row>
    <row r="13" spans="1:16" ht="21.75" customHeight="1" x14ac:dyDescent="0.2">
      <c r="A13" s="15" t="s">
        <v>81</v>
      </c>
      <c r="B13" s="15"/>
      <c r="D13" s="31">
        <v>496000</v>
      </c>
      <c r="E13" s="30"/>
      <c r="F13" s="31">
        <v>0</v>
      </c>
      <c r="G13" s="30"/>
      <c r="H13" s="31">
        <v>0</v>
      </c>
      <c r="I13" s="30"/>
      <c r="J13" s="31">
        <v>496000</v>
      </c>
      <c r="L13" s="48">
        <f t="shared" si="0"/>
        <v>9.4773017992911254E-6</v>
      </c>
    </row>
    <row r="14" spans="1:16" ht="21.75" customHeight="1" x14ac:dyDescent="0.2">
      <c r="A14" s="15" t="s">
        <v>82</v>
      </c>
      <c r="B14" s="15"/>
      <c r="D14" s="31">
        <v>331696</v>
      </c>
      <c r="E14" s="30"/>
      <c r="F14" s="31">
        <v>600000</v>
      </c>
      <c r="G14" s="30"/>
      <c r="H14" s="31">
        <v>504000</v>
      </c>
      <c r="I14" s="30"/>
      <c r="J14" s="31">
        <v>427696</v>
      </c>
      <c r="L14" s="48">
        <f t="shared" si="0"/>
        <v>8.172185625704873E-6</v>
      </c>
    </row>
    <row r="15" spans="1:16" ht="21.75" customHeight="1" x14ac:dyDescent="0.2">
      <c r="A15" s="15" t="s">
        <v>83</v>
      </c>
      <c r="B15" s="15"/>
      <c r="D15" s="31">
        <v>649945</v>
      </c>
      <c r="E15" s="30"/>
      <c r="F15" s="31">
        <v>0</v>
      </c>
      <c r="G15" s="30"/>
      <c r="H15" s="31">
        <v>0</v>
      </c>
      <c r="I15" s="30"/>
      <c r="J15" s="31">
        <v>649945</v>
      </c>
      <c r="L15" s="48">
        <f t="shared" si="0"/>
        <v>1.2418800237782806E-5</v>
      </c>
    </row>
    <row r="16" spans="1:16" ht="21.75" customHeight="1" x14ac:dyDescent="0.2">
      <c r="A16" s="16" t="s">
        <v>84</v>
      </c>
      <c r="B16" s="16"/>
      <c r="D16" s="33">
        <v>2082499231</v>
      </c>
      <c r="E16" s="30"/>
      <c r="F16" s="33">
        <v>916460001473</v>
      </c>
      <c r="G16" s="30"/>
      <c r="H16" s="33">
        <v>918437470881</v>
      </c>
      <c r="I16" s="30"/>
      <c r="J16" s="33">
        <v>105029823</v>
      </c>
      <c r="L16" s="48">
        <f t="shared" si="0"/>
        <v>2.006853488905501E-3</v>
      </c>
    </row>
    <row r="17" spans="1:12" ht="21.75" customHeight="1" x14ac:dyDescent="0.2">
      <c r="A17" s="17" t="s">
        <v>70</v>
      </c>
      <c r="B17" s="17"/>
      <c r="D17" s="41">
        <v>6516527895</v>
      </c>
      <c r="E17" s="30"/>
      <c r="F17" s="34">
        <v>1025183124338</v>
      </c>
      <c r="G17" s="30"/>
      <c r="H17" s="34">
        <v>1001444776547</v>
      </c>
      <c r="I17" s="30"/>
      <c r="J17" s="41">
        <v>30254875686</v>
      </c>
      <c r="L17" s="50">
        <f>SUM(L9:L16)</f>
        <v>0.57809392696826034</v>
      </c>
    </row>
    <row r="18" spans="1:12" x14ac:dyDescent="0.2">
      <c r="D18" s="12"/>
    </row>
    <row r="19" spans="1:12" x14ac:dyDescent="0.2">
      <c r="D19" s="12"/>
      <c r="J19" s="12"/>
    </row>
    <row r="21" spans="1:12" x14ac:dyDescent="0.2">
      <c r="D21" s="12"/>
      <c r="J21" s="12"/>
    </row>
    <row r="22" spans="1:12" x14ac:dyDescent="0.2">
      <c r="F22" s="12"/>
    </row>
    <row r="23" spans="1:12" x14ac:dyDescent="0.2">
      <c r="F23" s="12"/>
    </row>
  </sheetData>
  <mergeCells count="1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21"/>
  <sheetViews>
    <sheetView rightToLeft="1" tabSelected="1" workbookViewId="0">
      <selection activeCell="D27" sqref="D27"/>
    </sheetView>
  </sheetViews>
  <sheetFormatPr defaultRowHeight="12.75" x14ac:dyDescent="0.2"/>
  <cols>
    <col min="1" max="1" width="58.5703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7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7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7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7" ht="14.45" customHeight="1" x14ac:dyDescent="0.2"/>
    <row r="5" spans="1:17" ht="25.5" customHeight="1" x14ac:dyDescent="0.2">
      <c r="A5" s="21" t="s">
        <v>170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7" ht="14.45" customHeight="1" x14ac:dyDescent="0.2">
      <c r="A6" s="19" t="s">
        <v>87</v>
      </c>
      <c r="C6" s="19" t="s">
        <v>99</v>
      </c>
      <c r="D6" s="19"/>
      <c r="E6" s="19"/>
      <c r="F6" s="19"/>
      <c r="G6" s="19"/>
      <c r="I6" s="19" t="s">
        <v>100</v>
      </c>
      <c r="J6" s="19"/>
      <c r="K6" s="19"/>
      <c r="L6" s="19"/>
      <c r="M6" s="19"/>
    </row>
    <row r="7" spans="1:17" ht="29.1" customHeight="1" x14ac:dyDescent="0.2">
      <c r="A7" s="19"/>
      <c r="C7" s="11" t="s">
        <v>168</v>
      </c>
      <c r="D7" s="3"/>
      <c r="E7" s="11" t="s">
        <v>141</v>
      </c>
      <c r="F7" s="3"/>
      <c r="G7" s="11" t="s">
        <v>169</v>
      </c>
      <c r="I7" s="11" t="s">
        <v>168</v>
      </c>
      <c r="J7" s="3"/>
      <c r="K7" s="11" t="s">
        <v>141</v>
      </c>
      <c r="L7" s="3"/>
      <c r="M7" s="11" t="s">
        <v>169</v>
      </c>
    </row>
    <row r="8" spans="1:17" ht="21.75" customHeight="1" x14ac:dyDescent="0.2">
      <c r="A8" s="5" t="s">
        <v>77</v>
      </c>
      <c r="C8" s="36">
        <v>0</v>
      </c>
      <c r="D8" s="37"/>
      <c r="E8" s="36">
        <v>0</v>
      </c>
      <c r="F8" s="37"/>
      <c r="G8" s="36">
        <v>0</v>
      </c>
      <c r="H8" s="37"/>
      <c r="I8" s="36">
        <v>1501360554</v>
      </c>
      <c r="J8" s="37"/>
      <c r="K8" s="36">
        <v>0</v>
      </c>
      <c r="L8" s="37"/>
      <c r="M8" s="36">
        <f>I8-K8</f>
        <v>1501360554</v>
      </c>
      <c r="Q8" s="12"/>
    </row>
    <row r="9" spans="1:17" ht="21.75" customHeight="1" x14ac:dyDescent="0.2">
      <c r="A9" s="6" t="s">
        <v>78</v>
      </c>
      <c r="C9" s="38">
        <v>2916</v>
      </c>
      <c r="D9" s="37"/>
      <c r="E9" s="38">
        <v>23</v>
      </c>
      <c r="F9" s="37"/>
      <c r="G9" s="38">
        <v>2893</v>
      </c>
      <c r="H9" s="37"/>
      <c r="I9" s="38">
        <v>16854</v>
      </c>
      <c r="J9" s="37"/>
      <c r="K9" s="38">
        <v>26</v>
      </c>
      <c r="L9" s="37"/>
      <c r="M9" s="39">
        <f t="shared" ref="M9:M12" si="0">I9-K9</f>
        <v>16828</v>
      </c>
    </row>
    <row r="10" spans="1:17" ht="21.75" customHeight="1" x14ac:dyDescent="0.2">
      <c r="A10" s="6" t="s">
        <v>79</v>
      </c>
      <c r="C10" s="38">
        <v>88798</v>
      </c>
      <c r="D10" s="37"/>
      <c r="E10" s="38">
        <v>0</v>
      </c>
      <c r="F10" s="37"/>
      <c r="G10" s="38">
        <v>88798</v>
      </c>
      <c r="H10" s="37"/>
      <c r="I10" s="38">
        <v>653986</v>
      </c>
      <c r="J10" s="37"/>
      <c r="K10" s="38">
        <f>156+344</f>
        <v>500</v>
      </c>
      <c r="L10" s="37"/>
      <c r="M10" s="39">
        <f t="shared" si="0"/>
        <v>653486</v>
      </c>
    </row>
    <row r="11" spans="1:17" ht="21.75" customHeight="1" x14ac:dyDescent="0.2">
      <c r="A11" s="6" t="s">
        <v>80</v>
      </c>
      <c r="C11" s="38">
        <v>2152</v>
      </c>
      <c r="D11" s="37"/>
      <c r="E11" s="38">
        <v>0</v>
      </c>
      <c r="F11" s="37"/>
      <c r="G11" s="38">
        <v>2152</v>
      </c>
      <c r="H11" s="37"/>
      <c r="I11" s="38">
        <v>27873</v>
      </c>
      <c r="J11" s="37"/>
      <c r="K11" s="38">
        <v>0</v>
      </c>
      <c r="L11" s="37"/>
      <c r="M11" s="39">
        <f t="shared" si="0"/>
        <v>27873</v>
      </c>
    </row>
    <row r="12" spans="1:17" ht="21.75" customHeight="1" x14ac:dyDescent="0.2">
      <c r="A12" s="8" t="s">
        <v>84</v>
      </c>
      <c r="C12" s="40">
        <v>224673</v>
      </c>
      <c r="D12" s="37"/>
      <c r="E12" s="40">
        <v>0</v>
      </c>
      <c r="F12" s="37"/>
      <c r="G12" s="40">
        <v>224673</v>
      </c>
      <c r="H12" s="37"/>
      <c r="I12" s="40">
        <v>18194266</v>
      </c>
      <c r="J12" s="37"/>
      <c r="K12" s="40">
        <v>0</v>
      </c>
      <c r="L12" s="37"/>
      <c r="M12" s="39">
        <f t="shared" si="0"/>
        <v>18194266</v>
      </c>
    </row>
    <row r="13" spans="1:17" ht="21.75" customHeight="1" x14ac:dyDescent="0.2">
      <c r="A13" s="10" t="s">
        <v>70</v>
      </c>
      <c r="C13" s="41">
        <v>318539</v>
      </c>
      <c r="D13" s="37"/>
      <c r="E13" s="41">
        <v>23</v>
      </c>
      <c r="F13" s="37"/>
      <c r="G13" s="41">
        <v>318516</v>
      </c>
      <c r="H13" s="37"/>
      <c r="I13" s="41">
        <v>1520253533</v>
      </c>
      <c r="J13" s="37"/>
      <c r="K13" s="41">
        <f>SUM(K8:K12)</f>
        <v>526</v>
      </c>
      <c r="L13" s="37"/>
      <c r="M13" s="41">
        <f>SUM(M8:M12)</f>
        <v>1520253007</v>
      </c>
    </row>
    <row r="14" spans="1:17" x14ac:dyDescent="0.2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7" x14ac:dyDescent="0.2">
      <c r="C15" s="37"/>
      <c r="D15" s="37"/>
      <c r="E15" s="42"/>
      <c r="F15" s="37"/>
      <c r="G15" s="37"/>
      <c r="H15" s="37"/>
      <c r="I15" s="42"/>
      <c r="J15" s="37"/>
      <c r="K15" s="37"/>
      <c r="L15" s="37"/>
      <c r="M15" s="42"/>
    </row>
    <row r="16" spans="1:17" x14ac:dyDescent="0.2">
      <c r="C16" s="37"/>
      <c r="D16" s="37"/>
      <c r="E16" s="37"/>
      <c r="F16" s="37"/>
      <c r="G16" s="37"/>
      <c r="H16" s="37"/>
      <c r="I16" s="42"/>
      <c r="J16" s="37"/>
      <c r="K16" s="37"/>
      <c r="L16" s="37"/>
      <c r="M16" s="37"/>
    </row>
    <row r="17" spans="3:13" x14ac:dyDescent="0.2">
      <c r="C17" s="37"/>
      <c r="D17" s="37"/>
      <c r="E17" s="37"/>
      <c r="F17" s="37"/>
      <c r="G17" s="37"/>
      <c r="H17" s="37"/>
      <c r="I17" s="42"/>
      <c r="J17" s="37"/>
      <c r="K17" s="37"/>
      <c r="L17" s="37"/>
      <c r="M17" s="42"/>
    </row>
    <row r="18" spans="3:13" x14ac:dyDescent="0.2">
      <c r="C18" s="37"/>
      <c r="D18" s="37"/>
      <c r="E18" s="37"/>
      <c r="F18" s="37"/>
      <c r="G18" s="37"/>
      <c r="H18" s="37"/>
      <c r="I18" s="42"/>
      <c r="J18" s="37"/>
      <c r="K18" s="37"/>
      <c r="L18" s="37"/>
      <c r="M18" s="37"/>
    </row>
    <row r="19" spans="3:13" x14ac:dyDescent="0.2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3:13" x14ac:dyDescent="0.2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3:13" x14ac:dyDescent="0.2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B5" sqref="B5:J5"/>
    </sheetView>
  </sheetViews>
  <sheetFormatPr defaultRowHeight="12.75" x14ac:dyDescent="0.2"/>
  <cols>
    <col min="1" max="1" width="1.42578125" customWidth="1"/>
    <col min="2" max="2" width="50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4.45" customHeight="1" x14ac:dyDescent="0.2"/>
    <row r="5" spans="1:10" ht="14.45" customHeight="1" x14ac:dyDescent="0.2">
      <c r="A5" s="1"/>
      <c r="B5" s="21" t="s">
        <v>130</v>
      </c>
      <c r="C5" s="21"/>
      <c r="D5" s="21"/>
      <c r="E5" s="21"/>
      <c r="F5" s="21"/>
      <c r="G5" s="21"/>
      <c r="H5" s="21"/>
      <c r="I5" s="21"/>
      <c r="J5" s="21"/>
    </row>
    <row r="6" spans="1:10" ht="14.45" customHeight="1" x14ac:dyDescent="0.2">
      <c r="D6" s="19" t="s">
        <v>99</v>
      </c>
      <c r="E6" s="19"/>
      <c r="F6" s="19"/>
      <c r="H6" s="19" t="s">
        <v>100</v>
      </c>
      <c r="I6" s="19"/>
      <c r="J6" s="19"/>
    </row>
    <row r="7" spans="1:10" ht="36.4" customHeight="1" x14ac:dyDescent="0.2">
      <c r="A7" s="19" t="s">
        <v>131</v>
      </c>
      <c r="B7" s="19"/>
      <c r="D7" s="11" t="s">
        <v>132</v>
      </c>
      <c r="E7" s="3"/>
      <c r="F7" s="11" t="s">
        <v>133</v>
      </c>
      <c r="H7" s="11" t="s">
        <v>132</v>
      </c>
      <c r="I7" s="3"/>
      <c r="J7" s="11" t="s">
        <v>133</v>
      </c>
    </row>
    <row r="8" spans="1:10" ht="21.75" customHeight="1" x14ac:dyDescent="0.2">
      <c r="A8" s="20" t="s">
        <v>77</v>
      </c>
      <c r="B8" s="20"/>
      <c r="D8" s="29">
        <v>0</v>
      </c>
      <c r="E8" s="30"/>
      <c r="F8" s="46">
        <f>D8/$D$13*100</f>
        <v>0</v>
      </c>
      <c r="G8" s="47"/>
      <c r="H8" s="29">
        <v>1501360554</v>
      </c>
      <c r="I8" s="47"/>
      <c r="J8" s="46">
        <f>H8/$H$13*100</f>
        <v>98.757248143819965</v>
      </c>
    </row>
    <row r="9" spans="1:10" ht="21.75" customHeight="1" x14ac:dyDescent="0.2">
      <c r="A9" s="15" t="s">
        <v>78</v>
      </c>
      <c r="B9" s="15"/>
      <c r="D9" s="31">
        <v>2916</v>
      </c>
      <c r="E9" s="30"/>
      <c r="F9" s="48">
        <f t="shared" ref="F9:F12" si="0">D9/$D$13*100</f>
        <v>0.9154295078467628</v>
      </c>
      <c r="G9" s="47"/>
      <c r="H9" s="32">
        <v>16854</v>
      </c>
      <c r="I9" s="47"/>
      <c r="J9" s="48">
        <f t="shared" ref="J9:J12" si="1">H9/$H$13*100</f>
        <v>1.1086308720323166E-3</v>
      </c>
    </row>
    <row r="10" spans="1:10" ht="21.75" customHeight="1" x14ac:dyDescent="0.2">
      <c r="A10" s="15" t="s">
        <v>79</v>
      </c>
      <c r="B10" s="15"/>
      <c r="D10" s="31">
        <v>88798</v>
      </c>
      <c r="E10" s="30"/>
      <c r="F10" s="48">
        <f t="shared" si="0"/>
        <v>27.876649327083967</v>
      </c>
      <c r="G10" s="47"/>
      <c r="H10" s="32">
        <v>653986</v>
      </c>
      <c r="I10" s="47"/>
      <c r="J10" s="48">
        <f t="shared" si="1"/>
        <v>4.3018219382753443E-2</v>
      </c>
    </row>
    <row r="11" spans="1:10" ht="21.75" customHeight="1" x14ac:dyDescent="0.2">
      <c r="A11" s="15" t="s">
        <v>80</v>
      </c>
      <c r="B11" s="15"/>
      <c r="D11" s="31">
        <v>2152</v>
      </c>
      <c r="E11" s="30"/>
      <c r="F11" s="48">
        <f t="shared" si="0"/>
        <v>0.67558446532449712</v>
      </c>
      <c r="G11" s="47"/>
      <c r="H11" s="32">
        <v>27873</v>
      </c>
      <c r="I11" s="47"/>
      <c r="J11" s="48">
        <f t="shared" si="1"/>
        <v>1.8334441851285605E-3</v>
      </c>
    </row>
    <row r="12" spans="1:10" ht="21.75" customHeight="1" x14ac:dyDescent="0.2">
      <c r="A12" s="16" t="s">
        <v>84</v>
      </c>
      <c r="B12" s="16"/>
      <c r="D12" s="33">
        <v>224673</v>
      </c>
      <c r="E12" s="30"/>
      <c r="F12" s="48">
        <f t="shared" si="0"/>
        <v>70.532336699744775</v>
      </c>
      <c r="G12" s="47"/>
      <c r="H12" s="33">
        <v>18194266</v>
      </c>
      <c r="I12" s="47"/>
      <c r="J12" s="48">
        <f t="shared" si="1"/>
        <v>1.1967915617401168</v>
      </c>
    </row>
    <row r="13" spans="1:10" ht="21.75" customHeight="1" x14ac:dyDescent="0.2">
      <c r="A13" s="17" t="s">
        <v>70</v>
      </c>
      <c r="B13" s="17"/>
      <c r="D13" s="34">
        <v>318539</v>
      </c>
      <c r="E13" s="30"/>
      <c r="F13" s="34">
        <f>SUM(F8:F12)</f>
        <v>100</v>
      </c>
      <c r="G13" s="30"/>
      <c r="H13" s="41">
        <v>1520253533</v>
      </c>
      <c r="I13" s="30"/>
      <c r="J13" s="34">
        <f>SUM(J8:J12)</f>
        <v>100</v>
      </c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workbookViewId="0">
      <selection activeCell="B20" sqref="B20"/>
    </sheetView>
  </sheetViews>
  <sheetFormatPr defaultRowHeight="12.75" x14ac:dyDescent="0.2"/>
  <cols>
    <col min="1" max="1" width="5.42578125" customWidth="1"/>
    <col min="2" max="2" width="51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22.42578125" bestFit="1" customWidth="1"/>
  </cols>
  <sheetData>
    <row r="1" spans="1:13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3" ht="14.45" customHeight="1" x14ac:dyDescent="0.2"/>
    <row r="5" spans="1:13" ht="29.1" customHeight="1" x14ac:dyDescent="0.2">
      <c r="A5" s="1"/>
      <c r="B5" s="21" t="s">
        <v>86</v>
      </c>
      <c r="C5" s="21"/>
      <c r="D5" s="21"/>
      <c r="E5" s="21"/>
      <c r="F5" s="21"/>
      <c r="G5" s="21"/>
      <c r="H5" s="21"/>
      <c r="I5" s="21"/>
      <c r="J5" s="21"/>
    </row>
    <row r="6" spans="1:13" ht="14.45" customHeight="1" x14ac:dyDescent="0.2"/>
    <row r="7" spans="1:13" ht="14.45" customHeight="1" x14ac:dyDescent="0.2">
      <c r="A7" s="19" t="s">
        <v>87</v>
      </c>
      <c r="B7" s="19"/>
      <c r="D7" s="2" t="s">
        <v>88</v>
      </c>
      <c r="F7" s="2" t="s">
        <v>74</v>
      </c>
      <c r="H7" s="2" t="s">
        <v>89</v>
      </c>
      <c r="J7" s="2" t="s">
        <v>90</v>
      </c>
    </row>
    <row r="8" spans="1:13" ht="21.75" customHeight="1" x14ac:dyDescent="0.2">
      <c r="A8" s="20" t="s">
        <v>91</v>
      </c>
      <c r="B8" s="20"/>
      <c r="D8" s="65" t="s">
        <v>92</v>
      </c>
      <c r="E8" s="30"/>
      <c r="F8" s="29">
        <f>'درآمد سرمایه گذاری در سهام'!J84</f>
        <v>765827715424</v>
      </c>
      <c r="G8" s="30"/>
      <c r="H8" s="46">
        <f>F8/F11*100</f>
        <v>99.968044323885294</v>
      </c>
      <c r="I8" s="30"/>
      <c r="J8" s="46">
        <f>F8/5233557087283*100</f>
        <v>14.633024970433242</v>
      </c>
      <c r="M8" s="51"/>
    </row>
    <row r="9" spans="1:13" ht="21.75" customHeight="1" x14ac:dyDescent="0.2">
      <c r="A9" s="15" t="s">
        <v>93</v>
      </c>
      <c r="B9" s="15"/>
      <c r="D9" s="66" t="s">
        <v>94</v>
      </c>
      <c r="E9" s="30"/>
      <c r="F9" s="31">
        <f>'سود سپرده بانکی'!G13</f>
        <v>318516</v>
      </c>
      <c r="G9" s="30"/>
      <c r="H9" s="48">
        <f>F9/F11*100</f>
        <v>4.1577786967709394E-5</v>
      </c>
      <c r="I9" s="30"/>
      <c r="J9" s="48">
        <f t="shared" ref="J9:J10" si="0">F9/5233557087283*100</f>
        <v>6.086032782062525E-6</v>
      </c>
      <c r="M9" s="52"/>
    </row>
    <row r="10" spans="1:13" ht="21.75" customHeight="1" x14ac:dyDescent="0.2">
      <c r="A10" s="16" t="s">
        <v>95</v>
      </c>
      <c r="B10" s="16"/>
      <c r="D10" s="67" t="s">
        <v>96</v>
      </c>
      <c r="E10" s="30"/>
      <c r="F10" s="33">
        <f>'سایر درآمدها'!D11</f>
        <v>244485137</v>
      </c>
      <c r="G10" s="30"/>
      <c r="H10" s="49">
        <f>F10/F11*100</f>
        <v>3.1914098327736271E-2</v>
      </c>
      <c r="I10" s="30"/>
      <c r="J10" s="48">
        <f t="shared" si="0"/>
        <v>4.6714907838508813E-3</v>
      </c>
      <c r="M10" s="52"/>
    </row>
    <row r="11" spans="1:13" ht="21.75" customHeight="1" x14ac:dyDescent="0.2">
      <c r="A11" s="17" t="s">
        <v>70</v>
      </c>
      <c r="B11" s="17"/>
      <c r="D11" s="34"/>
      <c r="E11" s="30"/>
      <c r="F11" s="34">
        <f>SUM(F8:F10)</f>
        <v>766072519077</v>
      </c>
      <c r="G11" s="30"/>
      <c r="H11" s="50">
        <f>SUM(H8:H10)</f>
        <v>100</v>
      </c>
      <c r="I11" s="30"/>
      <c r="J11" s="50">
        <f>SUM(J8:J10)</f>
        <v>14.637702547249875</v>
      </c>
      <c r="M11" s="45"/>
    </row>
  </sheetData>
  <mergeCells count="9">
    <mergeCell ref="A1:J1"/>
    <mergeCell ref="A2:J2"/>
    <mergeCell ref="A3:J3"/>
    <mergeCell ref="B5:J5"/>
    <mergeCell ref="A7:B7"/>
    <mergeCell ref="A11:B11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6"/>
  <sheetViews>
    <sheetView rightToLeft="1" workbookViewId="0">
      <selection activeCell="B22" sqref="B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8" max="8" width="16.42578125" customWidth="1"/>
  </cols>
  <sheetData>
    <row r="1" spans="1:8" ht="29.1" customHeight="1" x14ac:dyDescent="0.2">
      <c r="A1" s="14" t="s">
        <v>0</v>
      </c>
      <c r="B1" s="14"/>
      <c r="C1" s="14"/>
      <c r="D1" s="14"/>
      <c r="E1" s="14"/>
      <c r="F1" s="14"/>
    </row>
    <row r="2" spans="1:8" ht="21.75" customHeight="1" x14ac:dyDescent="0.2">
      <c r="A2" s="14" t="s">
        <v>85</v>
      </c>
      <c r="B2" s="14"/>
      <c r="C2" s="14"/>
      <c r="D2" s="14"/>
      <c r="E2" s="14"/>
      <c r="F2" s="14"/>
    </row>
    <row r="3" spans="1:8" ht="21.75" customHeight="1" x14ac:dyDescent="0.2">
      <c r="A3" s="14" t="s">
        <v>2</v>
      </c>
      <c r="B3" s="14"/>
      <c r="C3" s="14"/>
      <c r="D3" s="14"/>
      <c r="E3" s="14"/>
      <c r="F3" s="14"/>
    </row>
    <row r="4" spans="1:8" ht="14.45" customHeight="1" x14ac:dyDescent="0.2"/>
    <row r="5" spans="1:8" ht="29.1" customHeight="1" x14ac:dyDescent="0.2">
      <c r="A5" s="1"/>
      <c r="B5" s="21" t="s">
        <v>95</v>
      </c>
      <c r="C5" s="21"/>
      <c r="D5" s="21"/>
      <c r="E5" s="21"/>
      <c r="F5" s="21"/>
    </row>
    <row r="6" spans="1:8" ht="14.45" customHeight="1" x14ac:dyDescent="0.2">
      <c r="D6" s="2" t="s">
        <v>99</v>
      </c>
      <c r="F6" s="2" t="s">
        <v>9</v>
      </c>
    </row>
    <row r="7" spans="1:8" ht="14.45" customHeight="1" x14ac:dyDescent="0.2">
      <c r="A7" s="19" t="s">
        <v>95</v>
      </c>
      <c r="B7" s="19"/>
      <c r="D7" s="4" t="s">
        <v>74</v>
      </c>
      <c r="F7" s="4" t="s">
        <v>74</v>
      </c>
    </row>
    <row r="8" spans="1:8" ht="21.75" customHeight="1" x14ac:dyDescent="0.2">
      <c r="A8" s="20" t="s">
        <v>95</v>
      </c>
      <c r="B8" s="20"/>
      <c r="D8" s="29">
        <v>852</v>
      </c>
      <c r="E8" s="30"/>
      <c r="F8" s="29">
        <v>3036095336</v>
      </c>
      <c r="H8" s="12"/>
    </row>
    <row r="9" spans="1:8" ht="21.75" customHeight="1" x14ac:dyDescent="0.2">
      <c r="A9" s="15" t="s">
        <v>134</v>
      </c>
      <c r="B9" s="15"/>
      <c r="D9" s="31">
        <v>0</v>
      </c>
      <c r="E9" s="30"/>
      <c r="F9" s="31">
        <v>815</v>
      </c>
    </row>
    <row r="10" spans="1:8" ht="21.75" customHeight="1" x14ac:dyDescent="0.2">
      <c r="A10" s="16" t="s">
        <v>135</v>
      </c>
      <c r="B10" s="16"/>
      <c r="D10" s="33">
        <v>244484285</v>
      </c>
      <c r="E10" s="30"/>
      <c r="F10" s="33">
        <v>1160528155</v>
      </c>
      <c r="H10" s="12"/>
    </row>
    <row r="11" spans="1:8" ht="21.75" customHeight="1" x14ac:dyDescent="0.2">
      <c r="A11" s="17" t="s">
        <v>70</v>
      </c>
      <c r="B11" s="17"/>
      <c r="D11" s="41">
        <v>244485137</v>
      </c>
      <c r="E11" s="37"/>
      <c r="F11" s="41">
        <v>4196624306</v>
      </c>
      <c r="H11" s="12"/>
    </row>
    <row r="13" spans="1:8" x14ac:dyDescent="0.2">
      <c r="D13" s="12"/>
      <c r="H13" s="12"/>
    </row>
    <row r="14" spans="1:8" x14ac:dyDescent="0.2">
      <c r="D14" s="12"/>
    </row>
    <row r="16" spans="1:8" x14ac:dyDescent="0.2">
      <c r="D16" s="1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87"/>
  <sheetViews>
    <sheetView rightToLeft="1" workbookViewId="0">
      <selection activeCell="W85" sqref="W8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7" style="30" customWidth="1"/>
    <col min="5" max="5" width="1.28515625" style="30" customWidth="1"/>
    <col min="6" max="6" width="17.7109375" style="30" customWidth="1"/>
    <col min="7" max="7" width="1.28515625" style="30" customWidth="1"/>
    <col min="8" max="8" width="17.5703125" style="30" customWidth="1"/>
    <col min="9" max="9" width="1.28515625" style="30" customWidth="1"/>
    <col min="10" max="10" width="17.7109375" style="30" customWidth="1"/>
    <col min="11" max="11" width="1.28515625" customWidth="1"/>
    <col min="12" max="12" width="15.5703125" customWidth="1"/>
    <col min="13" max="13" width="1.28515625" customWidth="1"/>
    <col min="14" max="14" width="16.85546875" style="30" customWidth="1"/>
    <col min="15" max="16" width="1.28515625" style="30" customWidth="1"/>
    <col min="17" max="17" width="16.5703125" style="30" customWidth="1"/>
    <col min="18" max="18" width="1.28515625" style="30" customWidth="1"/>
    <col min="19" max="19" width="16.28515625" style="30" customWidth="1"/>
    <col min="20" max="20" width="1.28515625" style="30" customWidth="1"/>
    <col min="21" max="21" width="17.42578125" style="30" customWidth="1"/>
    <col min="22" max="22" width="1.28515625" customWidth="1"/>
    <col min="23" max="23" width="17.42578125" style="30" customWidth="1"/>
    <col min="24" max="24" width="0.28515625" customWidth="1"/>
    <col min="26" max="26" width="22.85546875" customWidth="1"/>
    <col min="27" max="27" width="27.85546875" customWidth="1"/>
  </cols>
  <sheetData>
    <row r="1" spans="1:27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7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7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7" ht="14.45" customHeight="1" x14ac:dyDescent="0.2"/>
    <row r="5" spans="1:27" ht="14.45" customHeight="1" x14ac:dyDescent="0.2">
      <c r="A5" s="1" t="s">
        <v>97</v>
      </c>
      <c r="B5" s="21" t="s">
        <v>98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7" ht="14.45" customHeight="1" x14ac:dyDescent="0.2">
      <c r="D6" s="19" t="s">
        <v>99</v>
      </c>
      <c r="E6" s="19"/>
      <c r="F6" s="19"/>
      <c r="G6" s="19"/>
      <c r="H6" s="19"/>
      <c r="I6" s="19"/>
      <c r="J6" s="19"/>
      <c r="K6" s="19"/>
      <c r="L6" s="19"/>
      <c r="N6" s="19" t="s">
        <v>100</v>
      </c>
      <c r="O6" s="19"/>
      <c r="P6" s="19"/>
      <c r="Q6" s="19"/>
      <c r="R6" s="19"/>
      <c r="S6" s="19"/>
      <c r="T6" s="19"/>
      <c r="U6" s="19"/>
      <c r="V6" s="19"/>
      <c r="W6" s="19"/>
    </row>
    <row r="7" spans="1:27" ht="14.45" customHeight="1" x14ac:dyDescent="0.2">
      <c r="D7" s="56"/>
      <c r="E7" s="56"/>
      <c r="F7" s="56"/>
      <c r="G7" s="56"/>
      <c r="H7" s="56"/>
      <c r="I7" s="56"/>
      <c r="J7" s="18" t="s">
        <v>70</v>
      </c>
      <c r="K7" s="18"/>
      <c r="L7" s="18"/>
      <c r="N7" s="56"/>
      <c r="O7" s="56"/>
      <c r="P7" s="56"/>
      <c r="Q7" s="56"/>
      <c r="R7" s="56"/>
      <c r="S7" s="56"/>
      <c r="T7" s="56"/>
      <c r="U7" s="18" t="s">
        <v>70</v>
      </c>
      <c r="V7" s="18"/>
      <c r="W7" s="18"/>
    </row>
    <row r="8" spans="1:27" ht="14.45" customHeight="1" x14ac:dyDescent="0.2">
      <c r="A8" s="19" t="s">
        <v>101</v>
      </c>
      <c r="B8" s="19"/>
      <c r="D8" s="2" t="s">
        <v>102</v>
      </c>
      <c r="F8" s="2" t="s">
        <v>103</v>
      </c>
      <c r="H8" s="2" t="s">
        <v>104</v>
      </c>
      <c r="J8" s="4" t="s">
        <v>74</v>
      </c>
      <c r="K8" s="3"/>
      <c r="L8" s="78" t="s">
        <v>89</v>
      </c>
      <c r="N8" s="2" t="s">
        <v>102</v>
      </c>
      <c r="P8" s="19" t="s">
        <v>103</v>
      </c>
      <c r="Q8" s="19"/>
      <c r="S8" s="2" t="s">
        <v>104</v>
      </c>
      <c r="U8" s="4" t="s">
        <v>74</v>
      </c>
      <c r="V8" s="3"/>
      <c r="W8" s="4" t="s">
        <v>89</v>
      </c>
      <c r="Z8" s="43"/>
      <c r="AA8" s="43"/>
    </row>
    <row r="9" spans="1:27" ht="21.75" customHeight="1" x14ac:dyDescent="0.2">
      <c r="A9" s="20" t="s">
        <v>45</v>
      </c>
      <c r="B9" s="20"/>
      <c r="D9" s="29">
        <v>0</v>
      </c>
      <c r="F9" s="29">
        <v>10155486680</v>
      </c>
      <c r="H9" s="29">
        <v>-4003</v>
      </c>
      <c r="J9" s="29">
        <f>D9+F9+H9</f>
        <v>10155482677</v>
      </c>
      <c r="L9" s="53">
        <f>J9/766072519077*100</f>
        <v>1.3256555253066382</v>
      </c>
      <c r="N9" s="29">
        <v>4080000000</v>
      </c>
      <c r="P9" s="57">
        <v>16397222138</v>
      </c>
      <c r="Q9" s="57"/>
      <c r="S9" s="29">
        <v>175326842</v>
      </c>
      <c r="U9" s="29">
        <f>N9+P9+S9</f>
        <v>20652548980</v>
      </c>
      <c r="W9" s="46">
        <f>U9/1361577247539*100</f>
        <v>1.5168106706636522</v>
      </c>
      <c r="Z9" s="13"/>
      <c r="AA9" s="25"/>
    </row>
    <row r="10" spans="1:27" ht="21.75" customHeight="1" x14ac:dyDescent="0.2">
      <c r="A10" s="15" t="s">
        <v>21</v>
      </c>
      <c r="B10" s="15"/>
      <c r="D10" s="31">
        <v>0</v>
      </c>
      <c r="F10" s="31">
        <v>13318312093</v>
      </c>
      <c r="H10" s="31">
        <v>-1716</v>
      </c>
      <c r="J10" s="32">
        <f t="shared" ref="J10:J73" si="0">D10+F10+H10</f>
        <v>13318310377</v>
      </c>
      <c r="L10" s="54">
        <f t="shared" ref="L10:L73" si="1">J10/766072519077*100</f>
        <v>1.7385182271055126</v>
      </c>
      <c r="N10" s="31">
        <v>2797605990</v>
      </c>
      <c r="P10" s="58">
        <v>6580865327</v>
      </c>
      <c r="Q10" s="58"/>
      <c r="S10" s="31">
        <v>42492335</v>
      </c>
      <c r="U10" s="32">
        <f>N10+P10+S10</f>
        <v>9420963652</v>
      </c>
      <c r="W10" s="48">
        <f t="shared" ref="W10:W73" si="2">U10/1361577247539*100</f>
        <v>0.69191547295814759</v>
      </c>
      <c r="Z10" s="44"/>
      <c r="AA10" s="25"/>
    </row>
    <row r="11" spans="1:27" ht="21.75" customHeight="1" x14ac:dyDescent="0.2">
      <c r="A11" s="15" t="s">
        <v>40</v>
      </c>
      <c r="B11" s="15"/>
      <c r="D11" s="31">
        <v>0</v>
      </c>
      <c r="F11" s="31">
        <v>12561186581</v>
      </c>
      <c r="H11" s="31">
        <v>1883520953</v>
      </c>
      <c r="J11" s="32">
        <f t="shared" si="0"/>
        <v>14444707534</v>
      </c>
      <c r="L11" s="54">
        <f t="shared" si="1"/>
        <v>1.885553544121862</v>
      </c>
      <c r="N11" s="31">
        <v>0</v>
      </c>
      <c r="P11" s="58">
        <v>18823701508</v>
      </c>
      <c r="Q11" s="58"/>
      <c r="S11" s="31">
        <v>12056150527</v>
      </c>
      <c r="U11" s="32">
        <f t="shared" ref="U11:U15" si="3">N11+P11+S11</f>
        <v>30879852035</v>
      </c>
      <c r="W11" s="48">
        <f t="shared" si="2"/>
        <v>2.2679471246169971</v>
      </c>
      <c r="Z11" s="44"/>
      <c r="AA11" s="25"/>
    </row>
    <row r="12" spans="1:27" ht="21.75" customHeight="1" x14ac:dyDescent="0.2">
      <c r="A12" s="15" t="s">
        <v>25</v>
      </c>
      <c r="B12" s="15"/>
      <c r="D12" s="31">
        <v>0</v>
      </c>
      <c r="F12" s="31">
        <v>8609586344</v>
      </c>
      <c r="H12" s="31">
        <v>755606347</v>
      </c>
      <c r="J12" s="32">
        <f t="shared" si="0"/>
        <v>9365192691</v>
      </c>
      <c r="L12" s="54">
        <f t="shared" si="1"/>
        <v>1.2224942753831742</v>
      </c>
      <c r="N12" s="31">
        <v>22200000000</v>
      </c>
      <c r="P12" s="58">
        <v>41314228454</v>
      </c>
      <c r="Q12" s="58"/>
      <c r="S12" s="31">
        <v>-4118678333</v>
      </c>
      <c r="U12" s="32">
        <f t="shared" si="3"/>
        <v>59395550121</v>
      </c>
      <c r="W12" s="48">
        <f t="shared" si="2"/>
        <v>4.3622607698795823</v>
      </c>
      <c r="Z12" s="44"/>
      <c r="AA12" s="25"/>
    </row>
    <row r="13" spans="1:27" ht="21.75" customHeight="1" x14ac:dyDescent="0.2">
      <c r="A13" s="15" t="s">
        <v>24</v>
      </c>
      <c r="B13" s="15"/>
      <c r="D13" s="31">
        <v>40700000000</v>
      </c>
      <c r="F13" s="31">
        <v>-24560987415</v>
      </c>
      <c r="H13" s="31">
        <v>1565368463</v>
      </c>
      <c r="J13" s="32">
        <f t="shared" si="0"/>
        <v>17704381048</v>
      </c>
      <c r="L13" s="54">
        <f t="shared" si="1"/>
        <v>2.3110581057431827</v>
      </c>
      <c r="N13" s="31">
        <v>40700000000</v>
      </c>
      <c r="P13" s="58">
        <v>67322036237</v>
      </c>
      <c r="Q13" s="58"/>
      <c r="S13" s="31">
        <v>225593733</v>
      </c>
      <c r="U13" s="32">
        <f t="shared" si="3"/>
        <v>108247629970</v>
      </c>
      <c r="W13" s="48">
        <f t="shared" si="2"/>
        <v>7.9501644262676638</v>
      </c>
      <c r="Z13" s="44"/>
      <c r="AA13" s="25"/>
    </row>
    <row r="14" spans="1:27" ht="21.75" customHeight="1" x14ac:dyDescent="0.2">
      <c r="A14" s="15" t="s">
        <v>55</v>
      </c>
      <c r="B14" s="15"/>
      <c r="D14" s="31">
        <v>0</v>
      </c>
      <c r="F14" s="31">
        <v>18787546551</v>
      </c>
      <c r="H14" s="31">
        <v>-14601</v>
      </c>
      <c r="J14" s="32">
        <f t="shared" si="0"/>
        <v>18787531950</v>
      </c>
      <c r="L14" s="54">
        <f t="shared" si="1"/>
        <v>2.4524482320076038</v>
      </c>
      <c r="N14" s="31">
        <v>18480098560</v>
      </c>
      <c r="P14" s="58">
        <v>9483235464</v>
      </c>
      <c r="Q14" s="58"/>
      <c r="S14" s="31">
        <v>-25337275574</v>
      </c>
      <c r="U14" s="32">
        <f t="shared" si="3"/>
        <v>2626058450</v>
      </c>
      <c r="W14" s="48">
        <f t="shared" si="2"/>
        <v>0.19286885520057731</v>
      </c>
      <c r="Z14" s="44"/>
      <c r="AA14" s="25"/>
    </row>
    <row r="15" spans="1:27" ht="21.75" customHeight="1" x14ac:dyDescent="0.2">
      <c r="A15" s="15" t="s">
        <v>20</v>
      </c>
      <c r="B15" s="15"/>
      <c r="D15" s="31">
        <v>0</v>
      </c>
      <c r="F15" s="31">
        <v>0</v>
      </c>
      <c r="H15" s="31">
        <v>1345913854</v>
      </c>
      <c r="J15" s="32">
        <f t="shared" si="0"/>
        <v>1345913854</v>
      </c>
      <c r="L15" s="54">
        <f t="shared" si="1"/>
        <v>0.17569013644055786</v>
      </c>
      <c r="N15" s="31">
        <v>3534000000</v>
      </c>
      <c r="P15" s="58">
        <v>0</v>
      </c>
      <c r="Q15" s="58"/>
      <c r="S15" s="31">
        <v>-2281870961</v>
      </c>
      <c r="U15" s="32">
        <f t="shared" si="3"/>
        <v>1252129039</v>
      </c>
      <c r="W15" s="48">
        <f t="shared" si="2"/>
        <v>9.1961659998591808E-2</v>
      </c>
      <c r="Z15" s="44"/>
      <c r="AA15" s="25"/>
    </row>
    <row r="16" spans="1:27" ht="21.75" customHeight="1" x14ac:dyDescent="0.2">
      <c r="A16" s="15" t="s">
        <v>22</v>
      </c>
      <c r="B16" s="15"/>
      <c r="D16" s="31">
        <v>0</v>
      </c>
      <c r="F16" s="31">
        <v>16556704256</v>
      </c>
      <c r="H16" s="31">
        <v>-5391</v>
      </c>
      <c r="J16" s="32">
        <f t="shared" si="0"/>
        <v>16556698865</v>
      </c>
      <c r="L16" s="54">
        <f t="shared" si="1"/>
        <v>2.1612443277495825</v>
      </c>
      <c r="N16" s="31">
        <v>0</v>
      </c>
      <c r="P16" s="58">
        <v>-1977732190</v>
      </c>
      <c r="Q16" s="58"/>
      <c r="S16" s="31">
        <v>-1332119716</v>
      </c>
      <c r="U16" s="32">
        <f>N16+P16+S16</f>
        <v>-3309851906</v>
      </c>
      <c r="W16" s="48">
        <f t="shared" si="2"/>
        <v>-0.24308954280650866</v>
      </c>
      <c r="Z16" s="44"/>
      <c r="AA16" s="25"/>
    </row>
    <row r="17" spans="1:27" ht="21.75" customHeight="1" x14ac:dyDescent="0.2">
      <c r="A17" s="15" t="s">
        <v>47</v>
      </c>
      <c r="B17" s="15"/>
      <c r="D17" s="31">
        <v>0</v>
      </c>
      <c r="F17" s="31">
        <v>0</v>
      </c>
      <c r="H17" s="31">
        <v>742566008</v>
      </c>
      <c r="J17" s="32">
        <f t="shared" si="0"/>
        <v>742566008</v>
      </c>
      <c r="L17" s="54">
        <f t="shared" si="1"/>
        <v>9.6931555369546257E-2</v>
      </c>
      <c r="N17" s="31">
        <v>187000000</v>
      </c>
      <c r="P17" s="58">
        <v>0</v>
      </c>
      <c r="Q17" s="58"/>
      <c r="S17" s="31">
        <v>-1041104205</v>
      </c>
      <c r="U17" s="32">
        <f t="shared" ref="U17:U80" si="4">N17+P17+S17</f>
        <v>-854104205</v>
      </c>
      <c r="W17" s="48">
        <f t="shared" si="2"/>
        <v>-6.2729030361205099E-2</v>
      </c>
      <c r="Z17" s="44"/>
      <c r="AA17" s="25"/>
    </row>
    <row r="18" spans="1:27" ht="21.75" customHeight="1" x14ac:dyDescent="0.2">
      <c r="A18" s="15" t="s">
        <v>59</v>
      </c>
      <c r="B18" s="15"/>
      <c r="D18" s="31">
        <v>0</v>
      </c>
      <c r="F18" s="31">
        <v>0</v>
      </c>
      <c r="H18" s="31">
        <v>1202879870</v>
      </c>
      <c r="J18" s="32">
        <f t="shared" si="0"/>
        <v>1202879870</v>
      </c>
      <c r="L18" s="54">
        <f t="shared" si="1"/>
        <v>0.15701906021237858</v>
      </c>
      <c r="N18" s="31">
        <v>0</v>
      </c>
      <c r="P18" s="58">
        <v>0</v>
      </c>
      <c r="Q18" s="58"/>
      <c r="S18" s="31">
        <v>1202879870</v>
      </c>
      <c r="U18" s="32">
        <f t="shared" si="4"/>
        <v>1202879870</v>
      </c>
      <c r="W18" s="48">
        <f t="shared" si="2"/>
        <v>8.8344592433088939E-2</v>
      </c>
      <c r="Z18" s="44"/>
      <c r="AA18" s="25"/>
    </row>
    <row r="19" spans="1:27" ht="21.75" customHeight="1" x14ac:dyDescent="0.2">
      <c r="A19" s="15" t="s">
        <v>105</v>
      </c>
      <c r="B19" s="15"/>
      <c r="D19" s="31">
        <v>0</v>
      </c>
      <c r="F19" s="31">
        <v>2962507946</v>
      </c>
      <c r="H19" s="31">
        <v>8344182634</v>
      </c>
      <c r="J19" s="32">
        <f t="shared" si="0"/>
        <v>11306690580</v>
      </c>
      <c r="L19" s="54">
        <f t="shared" si="1"/>
        <v>1.4759295364912488</v>
      </c>
      <c r="N19" s="31">
        <v>0</v>
      </c>
      <c r="P19" s="58">
        <v>33926518064</v>
      </c>
      <c r="Q19" s="58"/>
      <c r="S19" s="31">
        <v>8344182634</v>
      </c>
      <c r="U19" s="32">
        <f t="shared" si="4"/>
        <v>42270700698</v>
      </c>
      <c r="W19" s="48">
        <f t="shared" si="2"/>
        <v>3.1045392962024527</v>
      </c>
      <c r="Z19" s="44"/>
      <c r="AA19" s="25"/>
    </row>
    <row r="20" spans="1:27" ht="21.75" customHeight="1" x14ac:dyDescent="0.2">
      <c r="A20" s="15" t="s">
        <v>46</v>
      </c>
      <c r="B20" s="15"/>
      <c r="D20" s="31">
        <v>0</v>
      </c>
      <c r="F20" s="31">
        <v>90097315139</v>
      </c>
      <c r="H20" s="31">
        <v>4526652760</v>
      </c>
      <c r="J20" s="32">
        <f t="shared" si="0"/>
        <v>94623967899</v>
      </c>
      <c r="L20" s="54">
        <f t="shared" si="1"/>
        <v>12.351829042635204</v>
      </c>
      <c r="N20" s="31">
        <v>40000000000</v>
      </c>
      <c r="P20" s="58">
        <v>75302198200</v>
      </c>
      <c r="Q20" s="58"/>
      <c r="S20" s="31">
        <v>14587804293</v>
      </c>
      <c r="U20" s="32">
        <f t="shared" si="4"/>
        <v>129890002493</v>
      </c>
      <c r="W20" s="48">
        <f t="shared" si="2"/>
        <v>9.5396719303125348</v>
      </c>
      <c r="Z20" s="44"/>
      <c r="AA20" s="25"/>
    </row>
    <row r="21" spans="1:27" ht="21.75" customHeight="1" x14ac:dyDescent="0.2">
      <c r="A21" s="15" t="s">
        <v>53</v>
      </c>
      <c r="B21" s="15"/>
      <c r="D21" s="31">
        <v>0</v>
      </c>
      <c r="F21" s="31">
        <v>7864010923</v>
      </c>
      <c r="H21" s="31">
        <v>3291708772</v>
      </c>
      <c r="J21" s="32">
        <f t="shared" si="0"/>
        <v>11155719695</v>
      </c>
      <c r="L21" s="54">
        <f t="shared" si="1"/>
        <v>1.4562224093929035</v>
      </c>
      <c r="N21" s="31">
        <v>0</v>
      </c>
      <c r="P21" s="58">
        <v>4357928659</v>
      </c>
      <c r="Q21" s="58"/>
      <c r="S21" s="31">
        <v>3326977453</v>
      </c>
      <c r="U21" s="32">
        <f t="shared" si="4"/>
        <v>7684906112</v>
      </c>
      <c r="W21" s="48">
        <f t="shared" si="2"/>
        <v>0.56441205417395013</v>
      </c>
      <c r="Z21" s="44"/>
      <c r="AA21" s="25"/>
    </row>
    <row r="22" spans="1:27" ht="21.75" customHeight="1" x14ac:dyDescent="0.2">
      <c r="A22" s="15" t="s">
        <v>19</v>
      </c>
      <c r="B22" s="15"/>
      <c r="D22" s="31">
        <v>0</v>
      </c>
      <c r="F22" s="31">
        <v>-15139380628</v>
      </c>
      <c r="H22" s="31">
        <v>64133966535</v>
      </c>
      <c r="J22" s="32">
        <f t="shared" si="0"/>
        <v>48994585907</v>
      </c>
      <c r="L22" s="54">
        <f t="shared" si="1"/>
        <v>6.3955545574237496</v>
      </c>
      <c r="N22" s="31">
        <v>10250000000</v>
      </c>
      <c r="P22" s="58">
        <v>32654542129</v>
      </c>
      <c r="Q22" s="58"/>
      <c r="S22" s="31">
        <v>59566778748</v>
      </c>
      <c r="U22" s="32">
        <f t="shared" si="4"/>
        <v>102471320877</v>
      </c>
      <c r="W22" s="48">
        <f t="shared" si="2"/>
        <v>7.5259278210041396</v>
      </c>
      <c r="Z22" s="44"/>
      <c r="AA22" s="25"/>
    </row>
    <row r="23" spans="1:27" ht="21.75" customHeight="1" x14ac:dyDescent="0.2">
      <c r="A23" s="15" t="s">
        <v>43</v>
      </c>
      <c r="B23" s="15"/>
      <c r="D23" s="31">
        <v>0</v>
      </c>
      <c r="F23" s="31">
        <v>0</v>
      </c>
      <c r="H23" s="31">
        <v>1887850848</v>
      </c>
      <c r="J23" s="32">
        <f t="shared" si="0"/>
        <v>1887850848</v>
      </c>
      <c r="L23" s="54">
        <f t="shared" si="1"/>
        <v>0.24643239392982938</v>
      </c>
      <c r="N23" s="31">
        <v>0</v>
      </c>
      <c r="P23" s="58">
        <v>0</v>
      </c>
      <c r="Q23" s="58"/>
      <c r="S23" s="31">
        <v>605981479</v>
      </c>
      <c r="U23" s="32">
        <f t="shared" si="4"/>
        <v>605981479</v>
      </c>
      <c r="W23" s="48">
        <f t="shared" si="2"/>
        <v>4.4505846443548387E-2</v>
      </c>
      <c r="Z23" s="44"/>
      <c r="AA23" s="25"/>
    </row>
    <row r="24" spans="1:27" ht="21.75" customHeight="1" x14ac:dyDescent="0.2">
      <c r="A24" s="15" t="s">
        <v>33</v>
      </c>
      <c r="B24" s="15"/>
      <c r="D24" s="31">
        <v>0</v>
      </c>
      <c r="F24" s="31">
        <v>0</v>
      </c>
      <c r="H24" s="31">
        <v>10397859923</v>
      </c>
      <c r="J24" s="32">
        <f t="shared" si="0"/>
        <v>10397859923</v>
      </c>
      <c r="L24" s="54">
        <f t="shared" si="1"/>
        <v>1.3572944680913275</v>
      </c>
      <c r="N24" s="31">
        <v>6074998650</v>
      </c>
      <c r="P24" s="58">
        <v>0</v>
      </c>
      <c r="Q24" s="58"/>
      <c r="S24" s="31">
        <v>12276614005</v>
      </c>
      <c r="U24" s="32">
        <f t="shared" si="4"/>
        <v>18351612655</v>
      </c>
      <c r="W24" s="48">
        <f t="shared" si="2"/>
        <v>1.3478201613731322</v>
      </c>
      <c r="Z24" s="44"/>
      <c r="AA24" s="25"/>
    </row>
    <row r="25" spans="1:27" ht="21.75" customHeight="1" x14ac:dyDescent="0.2">
      <c r="A25" s="15" t="s">
        <v>39</v>
      </c>
      <c r="B25" s="15"/>
      <c r="D25" s="31">
        <v>0</v>
      </c>
      <c r="F25" s="31">
        <v>34327468782</v>
      </c>
      <c r="H25" s="31">
        <v>9441409120</v>
      </c>
      <c r="J25" s="32">
        <f t="shared" si="0"/>
        <v>43768877902</v>
      </c>
      <c r="L25" s="54">
        <f t="shared" si="1"/>
        <v>5.7134118261721216</v>
      </c>
      <c r="N25" s="31">
        <v>43800000000</v>
      </c>
      <c r="P25" s="58">
        <v>34327468246</v>
      </c>
      <c r="Q25" s="58"/>
      <c r="S25" s="31">
        <v>12799952644</v>
      </c>
      <c r="U25" s="32">
        <f t="shared" si="4"/>
        <v>90927420890</v>
      </c>
      <c r="W25" s="48">
        <f t="shared" si="2"/>
        <v>6.6780949119374542</v>
      </c>
      <c r="Z25" s="44"/>
      <c r="AA25" s="25"/>
    </row>
    <row r="26" spans="1:27" ht="21.75" customHeight="1" x14ac:dyDescent="0.2">
      <c r="A26" s="15" t="s">
        <v>64</v>
      </c>
      <c r="B26" s="15"/>
      <c r="D26" s="31">
        <v>0</v>
      </c>
      <c r="F26" s="31">
        <v>0</v>
      </c>
      <c r="H26" s="31">
        <v>0</v>
      </c>
      <c r="J26" s="32">
        <f t="shared" si="0"/>
        <v>0</v>
      </c>
      <c r="L26" s="54">
        <f t="shared" si="1"/>
        <v>0</v>
      </c>
      <c r="N26" s="31">
        <v>0</v>
      </c>
      <c r="P26" s="58">
        <v>0</v>
      </c>
      <c r="Q26" s="58"/>
      <c r="S26" s="31">
        <v>40671716</v>
      </c>
      <c r="U26" s="32">
        <f t="shared" si="4"/>
        <v>40671716</v>
      </c>
      <c r="W26" s="48">
        <f t="shared" si="2"/>
        <v>2.9871030875047752E-3</v>
      </c>
      <c r="Z26" s="44"/>
      <c r="AA26" s="25"/>
    </row>
    <row r="27" spans="1:27" ht="21.75" customHeight="1" x14ac:dyDescent="0.2">
      <c r="A27" s="15" t="s">
        <v>32</v>
      </c>
      <c r="B27" s="15"/>
      <c r="D27" s="31">
        <v>0</v>
      </c>
      <c r="F27" s="31">
        <v>30646902030</v>
      </c>
      <c r="H27" s="31">
        <v>-1662044740</v>
      </c>
      <c r="J27" s="32">
        <f t="shared" si="0"/>
        <v>28984857290</v>
      </c>
      <c r="L27" s="54">
        <f t="shared" si="1"/>
        <v>3.7835657288584521</v>
      </c>
      <c r="N27" s="31">
        <v>15080979558</v>
      </c>
      <c r="P27" s="58">
        <v>511</v>
      </c>
      <c r="Q27" s="58"/>
      <c r="S27" s="31">
        <v>-5301435646</v>
      </c>
      <c r="U27" s="32">
        <f t="shared" si="4"/>
        <v>9779544423</v>
      </c>
      <c r="W27" s="48">
        <f t="shared" si="2"/>
        <v>0.71825116354405605</v>
      </c>
      <c r="Z27" s="44"/>
      <c r="AA27" s="25"/>
    </row>
    <row r="28" spans="1:27" ht="21.75" customHeight="1" x14ac:dyDescent="0.2">
      <c r="A28" s="15" t="s">
        <v>48</v>
      </c>
      <c r="B28" s="15"/>
      <c r="D28" s="31">
        <v>0</v>
      </c>
      <c r="F28" s="31">
        <v>0</v>
      </c>
      <c r="H28" s="31">
        <v>-1496</v>
      </c>
      <c r="J28" s="32">
        <f t="shared" si="0"/>
        <v>-1496</v>
      </c>
      <c r="L28" s="54">
        <f t="shared" si="1"/>
        <v>-1.9528177329770957E-7</v>
      </c>
      <c r="N28" s="31">
        <v>0</v>
      </c>
      <c r="P28" s="58">
        <v>0</v>
      </c>
      <c r="Q28" s="58"/>
      <c r="S28" s="31">
        <v>-12188378521</v>
      </c>
      <c r="U28" s="32">
        <f t="shared" si="4"/>
        <v>-12188378521</v>
      </c>
      <c r="W28" s="48">
        <f t="shared" si="2"/>
        <v>-0.89516614228315283</v>
      </c>
      <c r="Z28" s="44"/>
      <c r="AA28" s="25"/>
    </row>
    <row r="29" spans="1:27" ht="21.75" customHeight="1" x14ac:dyDescent="0.2">
      <c r="A29" s="15" t="s">
        <v>38</v>
      </c>
      <c r="B29" s="15"/>
      <c r="D29" s="31">
        <v>0</v>
      </c>
      <c r="F29" s="31">
        <v>0</v>
      </c>
      <c r="H29" s="31">
        <v>6611151717</v>
      </c>
      <c r="J29" s="32">
        <f t="shared" si="0"/>
        <v>6611151717</v>
      </c>
      <c r="L29" s="54">
        <f t="shared" si="1"/>
        <v>0.86299293505077357</v>
      </c>
      <c r="N29" s="31">
        <v>0</v>
      </c>
      <c r="P29" s="58">
        <v>0</v>
      </c>
      <c r="Q29" s="58"/>
      <c r="S29" s="31">
        <v>10526997011</v>
      </c>
      <c r="U29" s="32">
        <f t="shared" si="4"/>
        <v>10526997011</v>
      </c>
      <c r="W29" s="48">
        <f t="shared" si="2"/>
        <v>0.77314724743140018</v>
      </c>
      <c r="Z29" s="44"/>
      <c r="AA29" s="25"/>
    </row>
    <row r="30" spans="1:27" ht="21.75" customHeight="1" x14ac:dyDescent="0.2">
      <c r="A30" s="15" t="s">
        <v>69</v>
      </c>
      <c r="B30" s="15"/>
      <c r="D30" s="31">
        <v>0</v>
      </c>
      <c r="F30" s="31">
        <v>0</v>
      </c>
      <c r="H30" s="31">
        <v>0</v>
      </c>
      <c r="J30" s="32">
        <f t="shared" si="0"/>
        <v>0</v>
      </c>
      <c r="L30" s="54">
        <f t="shared" si="1"/>
        <v>0</v>
      </c>
      <c r="N30" s="31">
        <v>0</v>
      </c>
      <c r="P30" s="58">
        <v>0</v>
      </c>
      <c r="Q30" s="58"/>
      <c r="S30" s="31">
        <v>0</v>
      </c>
      <c r="U30" s="32">
        <f t="shared" si="4"/>
        <v>0</v>
      </c>
      <c r="W30" s="48">
        <f t="shared" si="2"/>
        <v>0</v>
      </c>
      <c r="Z30" s="44"/>
      <c r="AA30" s="25"/>
    </row>
    <row r="31" spans="1:27" ht="21.75" customHeight="1" x14ac:dyDescent="0.2">
      <c r="A31" s="15" t="s">
        <v>106</v>
      </c>
      <c r="B31" s="15"/>
      <c r="D31" s="31">
        <v>0</v>
      </c>
      <c r="F31" s="31">
        <v>0</v>
      </c>
      <c r="H31" s="31">
        <v>0</v>
      </c>
      <c r="J31" s="32">
        <f t="shared" si="0"/>
        <v>0</v>
      </c>
      <c r="L31" s="54">
        <f t="shared" si="1"/>
        <v>0</v>
      </c>
      <c r="N31" s="31">
        <v>0</v>
      </c>
      <c r="P31" s="58">
        <v>0</v>
      </c>
      <c r="Q31" s="58"/>
      <c r="S31" s="31">
        <v>22727845952</v>
      </c>
      <c r="U31" s="32">
        <f t="shared" si="4"/>
        <v>22727845952</v>
      </c>
      <c r="W31" s="48">
        <f t="shared" si="2"/>
        <v>1.6692292701776363</v>
      </c>
      <c r="Z31" s="44"/>
      <c r="AA31" s="25"/>
    </row>
    <row r="32" spans="1:27" ht="21.75" customHeight="1" x14ac:dyDescent="0.2">
      <c r="A32" s="15" t="s">
        <v>107</v>
      </c>
      <c r="B32" s="15"/>
      <c r="D32" s="31">
        <v>0</v>
      </c>
      <c r="F32" s="31">
        <v>0</v>
      </c>
      <c r="H32" s="31">
        <v>0</v>
      </c>
      <c r="J32" s="32">
        <f t="shared" si="0"/>
        <v>0</v>
      </c>
      <c r="L32" s="54">
        <f t="shared" si="1"/>
        <v>0</v>
      </c>
      <c r="N32" s="31">
        <v>0</v>
      </c>
      <c r="P32" s="58">
        <v>0</v>
      </c>
      <c r="Q32" s="58"/>
      <c r="S32" s="31">
        <v>-6544349110</v>
      </c>
      <c r="U32" s="32">
        <f t="shared" si="4"/>
        <v>-6544349110</v>
      </c>
      <c r="W32" s="48">
        <f t="shared" si="2"/>
        <v>-0.48064471713438706</v>
      </c>
      <c r="Z32" s="44"/>
      <c r="AA32" s="25"/>
    </row>
    <row r="33" spans="1:27" ht="21.75" customHeight="1" x14ac:dyDescent="0.2">
      <c r="A33" s="15" t="s">
        <v>108</v>
      </c>
      <c r="B33" s="15"/>
      <c r="D33" s="31">
        <v>0</v>
      </c>
      <c r="F33" s="31">
        <v>0</v>
      </c>
      <c r="H33" s="31">
        <v>0</v>
      </c>
      <c r="J33" s="32">
        <f t="shared" si="0"/>
        <v>0</v>
      </c>
      <c r="L33" s="54">
        <f t="shared" si="1"/>
        <v>0</v>
      </c>
      <c r="N33" s="31">
        <v>0</v>
      </c>
      <c r="P33" s="58">
        <v>0</v>
      </c>
      <c r="Q33" s="58"/>
      <c r="S33" s="31">
        <v>3050593983</v>
      </c>
      <c r="U33" s="32">
        <f t="shared" si="4"/>
        <v>3050593983</v>
      </c>
      <c r="W33" s="48">
        <f t="shared" si="2"/>
        <v>0.22404854285820613</v>
      </c>
      <c r="Z33" s="44"/>
      <c r="AA33" s="25"/>
    </row>
    <row r="34" spans="1:27" ht="21.75" customHeight="1" x14ac:dyDescent="0.2">
      <c r="A34" s="15" t="s">
        <v>54</v>
      </c>
      <c r="B34" s="15"/>
      <c r="D34" s="31">
        <v>0</v>
      </c>
      <c r="F34" s="31">
        <v>55692859677</v>
      </c>
      <c r="H34" s="31">
        <v>0</v>
      </c>
      <c r="J34" s="32">
        <f t="shared" si="0"/>
        <v>55692859677</v>
      </c>
      <c r="L34" s="54">
        <f t="shared" si="1"/>
        <v>7.2699200519686258</v>
      </c>
      <c r="N34" s="31">
        <v>15021521590</v>
      </c>
      <c r="P34" s="58">
        <v>39005490718</v>
      </c>
      <c r="Q34" s="58"/>
      <c r="S34" s="31">
        <v>5540924155</v>
      </c>
      <c r="U34" s="32">
        <f t="shared" si="4"/>
        <v>59567936463</v>
      </c>
      <c r="W34" s="48">
        <f t="shared" si="2"/>
        <v>4.3749215529759198</v>
      </c>
      <c r="Z34" s="44"/>
      <c r="AA34" s="25"/>
    </row>
    <row r="35" spans="1:27" ht="21.75" customHeight="1" x14ac:dyDescent="0.2">
      <c r="A35" s="15" t="s">
        <v>34</v>
      </c>
      <c r="B35" s="15"/>
      <c r="D35" s="31">
        <v>0</v>
      </c>
      <c r="F35" s="31">
        <v>35924967000</v>
      </c>
      <c r="H35" s="31">
        <v>0</v>
      </c>
      <c r="J35" s="32">
        <f t="shared" si="0"/>
        <v>35924967000</v>
      </c>
      <c r="L35" s="54">
        <f t="shared" si="1"/>
        <v>4.6894995062979259</v>
      </c>
      <c r="N35" s="31">
        <v>29697031350</v>
      </c>
      <c r="P35" s="58">
        <v>90088763419</v>
      </c>
      <c r="Q35" s="58"/>
      <c r="S35" s="31">
        <v>5129225209</v>
      </c>
      <c r="U35" s="32">
        <f t="shared" si="4"/>
        <v>124915019978</v>
      </c>
      <c r="W35" s="48">
        <f t="shared" si="2"/>
        <v>9.1742881429444587</v>
      </c>
      <c r="Z35" s="44"/>
      <c r="AA35" s="25"/>
    </row>
    <row r="36" spans="1:27" ht="21.75" customHeight="1" x14ac:dyDescent="0.2">
      <c r="A36" s="15" t="s">
        <v>109</v>
      </c>
      <c r="B36" s="15"/>
      <c r="D36" s="31">
        <v>0</v>
      </c>
      <c r="F36" s="31">
        <v>0</v>
      </c>
      <c r="H36" s="31">
        <v>0</v>
      </c>
      <c r="J36" s="32">
        <f t="shared" si="0"/>
        <v>0</v>
      </c>
      <c r="L36" s="54">
        <f t="shared" si="1"/>
        <v>0</v>
      </c>
      <c r="N36" s="31">
        <v>0</v>
      </c>
      <c r="P36" s="58">
        <v>0</v>
      </c>
      <c r="Q36" s="58"/>
      <c r="S36" s="31">
        <v>-9172762077</v>
      </c>
      <c r="U36" s="32">
        <f t="shared" si="4"/>
        <v>-9172762077</v>
      </c>
      <c r="W36" s="48">
        <f t="shared" si="2"/>
        <v>-0.67368649803596703</v>
      </c>
      <c r="Z36" s="44"/>
      <c r="AA36" s="25"/>
    </row>
    <row r="37" spans="1:27" ht="21.75" customHeight="1" x14ac:dyDescent="0.2">
      <c r="A37" s="15" t="s">
        <v>27</v>
      </c>
      <c r="B37" s="15"/>
      <c r="D37" s="31">
        <v>0</v>
      </c>
      <c r="F37" s="31">
        <v>10187869827</v>
      </c>
      <c r="H37" s="31">
        <v>0</v>
      </c>
      <c r="J37" s="32">
        <f t="shared" si="0"/>
        <v>10187869827</v>
      </c>
      <c r="L37" s="54">
        <f t="shared" si="1"/>
        <v>1.3298832125286026</v>
      </c>
      <c r="N37" s="31">
        <v>3584700000</v>
      </c>
      <c r="P37" s="58">
        <v>19520977888</v>
      </c>
      <c r="Q37" s="58"/>
      <c r="S37" s="31">
        <v>718808731</v>
      </c>
      <c r="U37" s="32">
        <f t="shared" si="4"/>
        <v>23824486619</v>
      </c>
      <c r="W37" s="48">
        <f t="shared" si="2"/>
        <v>1.7497712055677979</v>
      </c>
      <c r="Z37" s="44"/>
      <c r="AA37" s="25"/>
    </row>
    <row r="38" spans="1:27" ht="21.75" customHeight="1" x14ac:dyDescent="0.2">
      <c r="A38" s="15" t="s">
        <v>26</v>
      </c>
      <c r="B38" s="15"/>
      <c r="D38" s="31">
        <v>0</v>
      </c>
      <c r="F38" s="31">
        <v>11815983947</v>
      </c>
      <c r="H38" s="31">
        <v>0</v>
      </c>
      <c r="J38" s="32">
        <f t="shared" si="0"/>
        <v>11815983947</v>
      </c>
      <c r="L38" s="54">
        <f t="shared" si="1"/>
        <v>1.5424106272910625</v>
      </c>
      <c r="N38" s="31">
        <v>2180095400</v>
      </c>
      <c r="P38" s="58">
        <v>32197264233</v>
      </c>
      <c r="Q38" s="58"/>
      <c r="S38" s="31">
        <v>926307119</v>
      </c>
      <c r="U38" s="32">
        <f t="shared" si="4"/>
        <v>35303666752</v>
      </c>
      <c r="W38" s="48">
        <f t="shared" si="2"/>
        <v>2.5928508144367175</v>
      </c>
      <c r="Z38" s="44"/>
      <c r="AA38" s="25"/>
    </row>
    <row r="39" spans="1:27" ht="21.75" customHeight="1" x14ac:dyDescent="0.2">
      <c r="A39" s="15" t="s">
        <v>57</v>
      </c>
      <c r="B39" s="15"/>
      <c r="D39" s="31">
        <v>0</v>
      </c>
      <c r="F39" s="31">
        <v>12177112500</v>
      </c>
      <c r="H39" s="31">
        <v>0</v>
      </c>
      <c r="J39" s="32">
        <f t="shared" si="0"/>
        <v>12177112500</v>
      </c>
      <c r="L39" s="54">
        <f t="shared" si="1"/>
        <v>1.5895508841214607</v>
      </c>
      <c r="N39" s="31">
        <v>4800000000</v>
      </c>
      <c r="P39" s="58">
        <v>17743792506</v>
      </c>
      <c r="Q39" s="58"/>
      <c r="S39" s="31">
        <v>2598895430</v>
      </c>
      <c r="U39" s="32">
        <f t="shared" si="4"/>
        <v>25142687936</v>
      </c>
      <c r="W39" s="48">
        <f t="shared" si="2"/>
        <v>1.8465854935108872</v>
      </c>
      <c r="Z39" s="44"/>
      <c r="AA39" s="25"/>
    </row>
    <row r="40" spans="1:27" ht="21.75" customHeight="1" x14ac:dyDescent="0.2">
      <c r="A40" s="15" t="s">
        <v>110</v>
      </c>
      <c r="B40" s="15"/>
      <c r="D40" s="31">
        <v>0</v>
      </c>
      <c r="F40" s="31">
        <v>0</v>
      </c>
      <c r="H40" s="31">
        <v>0</v>
      </c>
      <c r="J40" s="32">
        <f t="shared" si="0"/>
        <v>0</v>
      </c>
      <c r="L40" s="54">
        <f t="shared" si="1"/>
        <v>0</v>
      </c>
      <c r="N40" s="31">
        <v>0</v>
      </c>
      <c r="P40" s="58">
        <v>0</v>
      </c>
      <c r="Q40" s="58"/>
      <c r="S40" s="31">
        <v>-489031645</v>
      </c>
      <c r="U40" s="32">
        <f t="shared" si="4"/>
        <v>-489031645</v>
      </c>
      <c r="W40" s="48">
        <f t="shared" si="2"/>
        <v>-3.591655529525823E-2</v>
      </c>
      <c r="Z40" s="44"/>
      <c r="AA40" s="25"/>
    </row>
    <row r="41" spans="1:27" ht="21.75" customHeight="1" x14ac:dyDescent="0.2">
      <c r="A41" s="15" t="s">
        <v>52</v>
      </c>
      <c r="B41" s="15"/>
      <c r="D41" s="31">
        <v>0</v>
      </c>
      <c r="F41" s="31">
        <v>2171275612</v>
      </c>
      <c r="H41" s="31">
        <v>0</v>
      </c>
      <c r="J41" s="32">
        <f t="shared" si="0"/>
        <v>2171275612</v>
      </c>
      <c r="L41" s="54">
        <f t="shared" si="1"/>
        <v>0.28342951325496635</v>
      </c>
      <c r="N41" s="31">
        <v>34816809163</v>
      </c>
      <c r="P41" s="58">
        <v>10090045493</v>
      </c>
      <c r="Q41" s="58"/>
      <c r="S41" s="31">
        <v>-15299345802</v>
      </c>
      <c r="U41" s="32">
        <f t="shared" si="4"/>
        <v>29607508854</v>
      </c>
      <c r="W41" s="48">
        <f t="shared" si="2"/>
        <v>2.1745008524132188</v>
      </c>
      <c r="Z41" s="44"/>
      <c r="AA41" s="25"/>
    </row>
    <row r="42" spans="1:27" ht="21.75" customHeight="1" x14ac:dyDescent="0.2">
      <c r="A42" s="15" t="s">
        <v>35</v>
      </c>
      <c r="B42" s="15"/>
      <c r="D42" s="31">
        <v>0</v>
      </c>
      <c r="F42" s="31">
        <v>22591472954</v>
      </c>
      <c r="H42" s="31">
        <v>0</v>
      </c>
      <c r="J42" s="32">
        <f t="shared" si="0"/>
        <v>22591472954</v>
      </c>
      <c r="L42" s="54">
        <f t="shared" si="1"/>
        <v>2.9489992646152174</v>
      </c>
      <c r="N42" s="31">
        <v>78000000000</v>
      </c>
      <c r="P42" s="58">
        <v>8624962564</v>
      </c>
      <c r="Q42" s="58"/>
      <c r="S42" s="31">
        <v>-2980987478</v>
      </c>
      <c r="U42" s="32">
        <f t="shared" si="4"/>
        <v>83643975086</v>
      </c>
      <c r="W42" s="48">
        <f t="shared" si="2"/>
        <v>6.1431678031623509</v>
      </c>
      <c r="Z42" s="44"/>
      <c r="AA42" s="25"/>
    </row>
    <row r="43" spans="1:27" ht="21.75" customHeight="1" x14ac:dyDescent="0.2">
      <c r="A43" s="15" t="s">
        <v>111</v>
      </c>
      <c r="B43" s="15"/>
      <c r="D43" s="31">
        <v>0</v>
      </c>
      <c r="F43" s="31">
        <v>0</v>
      </c>
      <c r="H43" s="31">
        <v>0</v>
      </c>
      <c r="J43" s="32">
        <f t="shared" si="0"/>
        <v>0</v>
      </c>
      <c r="L43" s="54">
        <f t="shared" si="1"/>
        <v>0</v>
      </c>
      <c r="N43" s="31">
        <v>500000000</v>
      </c>
      <c r="P43" s="58">
        <v>0</v>
      </c>
      <c r="Q43" s="58"/>
      <c r="S43" s="31">
        <v>712768768</v>
      </c>
      <c r="U43" s="32">
        <f t="shared" si="4"/>
        <v>1212768768</v>
      </c>
      <c r="W43" s="48">
        <f t="shared" si="2"/>
        <v>8.9070874986493367E-2</v>
      </c>
      <c r="Z43" s="44"/>
      <c r="AA43" s="25"/>
    </row>
    <row r="44" spans="1:27" ht="21.75" customHeight="1" x14ac:dyDescent="0.2">
      <c r="A44" s="15" t="s">
        <v>112</v>
      </c>
      <c r="B44" s="15"/>
      <c r="D44" s="31">
        <v>0</v>
      </c>
      <c r="F44" s="31">
        <v>0</v>
      </c>
      <c r="H44" s="31">
        <v>0</v>
      </c>
      <c r="J44" s="32">
        <f t="shared" si="0"/>
        <v>0</v>
      </c>
      <c r="L44" s="54">
        <f t="shared" si="1"/>
        <v>0</v>
      </c>
      <c r="N44" s="31">
        <v>3333505800</v>
      </c>
      <c r="P44" s="58">
        <v>0</v>
      </c>
      <c r="Q44" s="58"/>
      <c r="S44" s="31">
        <v>1546201411</v>
      </c>
      <c r="U44" s="32">
        <f t="shared" si="4"/>
        <v>4879707211</v>
      </c>
      <c r="W44" s="48">
        <f t="shared" si="2"/>
        <v>0.35838636550514402</v>
      </c>
      <c r="Z44" s="44"/>
      <c r="AA44" s="25"/>
    </row>
    <row r="45" spans="1:27" ht="21.75" customHeight="1" x14ac:dyDescent="0.2">
      <c r="A45" s="15" t="s">
        <v>113</v>
      </c>
      <c r="B45" s="15"/>
      <c r="D45" s="31">
        <v>0</v>
      </c>
      <c r="F45" s="31">
        <v>0</v>
      </c>
      <c r="H45" s="31">
        <v>0</v>
      </c>
      <c r="J45" s="32">
        <f t="shared" si="0"/>
        <v>0</v>
      </c>
      <c r="L45" s="54">
        <f t="shared" si="1"/>
        <v>0</v>
      </c>
      <c r="N45" s="31">
        <v>25250414310</v>
      </c>
      <c r="P45" s="58">
        <v>0</v>
      </c>
      <c r="Q45" s="58"/>
      <c r="S45" s="31">
        <v>-42666900126</v>
      </c>
      <c r="U45" s="32">
        <f t="shared" si="4"/>
        <v>-17416485816</v>
      </c>
      <c r="W45" s="48">
        <f t="shared" si="2"/>
        <v>-1.2791404856007726</v>
      </c>
      <c r="Z45" s="44"/>
      <c r="AA45" s="25"/>
    </row>
    <row r="46" spans="1:27" ht="21.75" customHeight="1" x14ac:dyDescent="0.2">
      <c r="A46" s="15" t="s">
        <v>49</v>
      </c>
      <c r="B46" s="15"/>
      <c r="D46" s="31">
        <v>0</v>
      </c>
      <c r="F46" s="31">
        <v>28153484100</v>
      </c>
      <c r="H46" s="31">
        <v>0</v>
      </c>
      <c r="J46" s="32">
        <f t="shared" si="0"/>
        <v>28153484100</v>
      </c>
      <c r="L46" s="54">
        <f t="shared" si="1"/>
        <v>3.6750416440888176</v>
      </c>
      <c r="N46" s="31">
        <v>14280000000</v>
      </c>
      <c r="P46" s="58">
        <v>36839493333</v>
      </c>
      <c r="Q46" s="58"/>
      <c r="S46" s="31">
        <v>675359354</v>
      </c>
      <c r="U46" s="32">
        <f t="shared" si="4"/>
        <v>51794852687</v>
      </c>
      <c r="W46" s="48">
        <f t="shared" si="2"/>
        <v>3.8040333576825889</v>
      </c>
      <c r="Z46" s="44"/>
      <c r="AA46" s="25"/>
    </row>
    <row r="47" spans="1:27" ht="21.75" customHeight="1" x14ac:dyDescent="0.2">
      <c r="A47" s="15" t="s">
        <v>114</v>
      </c>
      <c r="B47" s="15"/>
      <c r="D47" s="31">
        <v>0</v>
      </c>
      <c r="F47" s="31">
        <v>0</v>
      </c>
      <c r="H47" s="31">
        <v>0</v>
      </c>
      <c r="J47" s="32">
        <f t="shared" si="0"/>
        <v>0</v>
      </c>
      <c r="L47" s="54">
        <f t="shared" si="1"/>
        <v>0</v>
      </c>
      <c r="N47" s="31">
        <v>0</v>
      </c>
      <c r="P47" s="58">
        <v>0</v>
      </c>
      <c r="Q47" s="58"/>
      <c r="S47" s="31">
        <v>-2007980824</v>
      </c>
      <c r="U47" s="32">
        <f t="shared" si="4"/>
        <v>-2007980824</v>
      </c>
      <c r="W47" s="48">
        <f t="shared" si="2"/>
        <v>-0.1474746164882933</v>
      </c>
      <c r="Z47" s="44"/>
      <c r="AA47" s="25"/>
    </row>
    <row r="48" spans="1:27" ht="21.75" customHeight="1" x14ac:dyDescent="0.2">
      <c r="A48" s="15" t="s">
        <v>30</v>
      </c>
      <c r="B48" s="15"/>
      <c r="D48" s="31">
        <v>0</v>
      </c>
      <c r="F48" s="31">
        <v>24379465140</v>
      </c>
      <c r="H48" s="31">
        <v>0</v>
      </c>
      <c r="J48" s="32">
        <f t="shared" si="0"/>
        <v>24379465140</v>
      </c>
      <c r="L48" s="54">
        <f t="shared" si="1"/>
        <v>3.1823965137626287</v>
      </c>
      <c r="N48" s="31">
        <v>10000000000</v>
      </c>
      <c r="P48" s="58">
        <v>25522622696</v>
      </c>
      <c r="Q48" s="58"/>
      <c r="S48" s="31">
        <v>144014864</v>
      </c>
      <c r="U48" s="32">
        <f t="shared" si="4"/>
        <v>35666637560</v>
      </c>
      <c r="W48" s="48">
        <f t="shared" si="2"/>
        <v>2.6195089279338437</v>
      </c>
      <c r="Z48" s="44"/>
      <c r="AA48" s="25"/>
    </row>
    <row r="49" spans="1:27" ht="21.75" customHeight="1" x14ac:dyDescent="0.2">
      <c r="A49" s="15" t="s">
        <v>115</v>
      </c>
      <c r="B49" s="15"/>
      <c r="D49" s="31">
        <v>0</v>
      </c>
      <c r="F49" s="31">
        <v>0</v>
      </c>
      <c r="H49" s="31">
        <v>0</v>
      </c>
      <c r="J49" s="32">
        <f t="shared" si="0"/>
        <v>0</v>
      </c>
      <c r="L49" s="54">
        <f t="shared" si="1"/>
        <v>0</v>
      </c>
      <c r="N49" s="31">
        <v>1500000000</v>
      </c>
      <c r="P49" s="58">
        <v>0</v>
      </c>
      <c r="Q49" s="58"/>
      <c r="S49" s="31">
        <v>1122508879</v>
      </c>
      <c r="U49" s="32">
        <f t="shared" si="4"/>
        <v>2622508879</v>
      </c>
      <c r="W49" s="48">
        <f t="shared" si="2"/>
        <v>0.19260815967218067</v>
      </c>
      <c r="Z49" s="44"/>
      <c r="AA49" s="25"/>
    </row>
    <row r="50" spans="1:27" ht="21.75" customHeight="1" x14ac:dyDescent="0.2">
      <c r="A50" s="15" t="s">
        <v>116</v>
      </c>
      <c r="B50" s="15"/>
      <c r="D50" s="31">
        <v>0</v>
      </c>
      <c r="F50" s="31">
        <v>0</v>
      </c>
      <c r="H50" s="31">
        <v>0</v>
      </c>
      <c r="J50" s="32">
        <f t="shared" si="0"/>
        <v>0</v>
      </c>
      <c r="L50" s="54">
        <f t="shared" si="1"/>
        <v>0</v>
      </c>
      <c r="N50" s="31">
        <v>0</v>
      </c>
      <c r="P50" s="58">
        <v>0</v>
      </c>
      <c r="Q50" s="58"/>
      <c r="S50" s="31">
        <v>0</v>
      </c>
      <c r="U50" s="32">
        <f t="shared" si="4"/>
        <v>0</v>
      </c>
      <c r="W50" s="48">
        <f t="shared" si="2"/>
        <v>0</v>
      </c>
      <c r="Z50" s="44"/>
      <c r="AA50" s="25"/>
    </row>
    <row r="51" spans="1:27" ht="21.75" customHeight="1" x14ac:dyDescent="0.2">
      <c r="A51" s="15" t="s">
        <v>23</v>
      </c>
      <c r="B51" s="15"/>
      <c r="D51" s="31">
        <v>0</v>
      </c>
      <c r="F51" s="31">
        <v>90895932000</v>
      </c>
      <c r="H51" s="31">
        <v>0</v>
      </c>
      <c r="J51" s="32">
        <f t="shared" si="0"/>
        <v>90895932000</v>
      </c>
      <c r="L51" s="54">
        <f t="shared" si="1"/>
        <v>11.865186354617663</v>
      </c>
      <c r="N51" s="31">
        <v>40258779120</v>
      </c>
      <c r="P51" s="58">
        <v>75329109086</v>
      </c>
      <c r="Q51" s="58"/>
      <c r="S51" s="31">
        <v>-10435317766</v>
      </c>
      <c r="U51" s="32">
        <f t="shared" si="4"/>
        <v>105152570440</v>
      </c>
      <c r="W51" s="48">
        <f t="shared" si="2"/>
        <v>7.7228501453045979</v>
      </c>
      <c r="Z51" s="44"/>
      <c r="AA51" s="25"/>
    </row>
    <row r="52" spans="1:27" ht="21.75" customHeight="1" x14ac:dyDescent="0.2">
      <c r="A52" s="15" t="s">
        <v>117</v>
      </c>
      <c r="B52" s="15"/>
      <c r="D52" s="31">
        <v>0</v>
      </c>
      <c r="F52" s="31">
        <v>0</v>
      </c>
      <c r="H52" s="31">
        <v>0</v>
      </c>
      <c r="J52" s="32">
        <f t="shared" si="0"/>
        <v>0</v>
      </c>
      <c r="L52" s="54">
        <f t="shared" si="1"/>
        <v>0</v>
      </c>
      <c r="N52" s="31">
        <v>0</v>
      </c>
      <c r="P52" s="58">
        <v>0</v>
      </c>
      <c r="Q52" s="58"/>
      <c r="S52" s="31">
        <v>525366861</v>
      </c>
      <c r="U52" s="32">
        <f t="shared" si="4"/>
        <v>525366861</v>
      </c>
      <c r="W52" s="48">
        <f t="shared" si="2"/>
        <v>3.8585167455579987E-2</v>
      </c>
      <c r="Z52" s="44"/>
      <c r="AA52" s="25"/>
    </row>
    <row r="53" spans="1:27" ht="21.75" customHeight="1" x14ac:dyDescent="0.2">
      <c r="A53" s="15" t="s">
        <v>56</v>
      </c>
      <c r="B53" s="15"/>
      <c r="D53" s="31">
        <v>0</v>
      </c>
      <c r="F53" s="31">
        <v>6493134600</v>
      </c>
      <c r="H53" s="31">
        <v>0</v>
      </c>
      <c r="J53" s="32">
        <f t="shared" si="0"/>
        <v>6493134600</v>
      </c>
      <c r="L53" s="54">
        <f t="shared" si="1"/>
        <v>0.84758745919031686</v>
      </c>
      <c r="N53" s="31">
        <v>13380783287</v>
      </c>
      <c r="P53" s="58">
        <v>5429342034</v>
      </c>
      <c r="Q53" s="58"/>
      <c r="S53" s="31">
        <v>-647930947</v>
      </c>
      <c r="U53" s="32">
        <f t="shared" si="4"/>
        <v>18162194374</v>
      </c>
      <c r="W53" s="48">
        <f t="shared" si="2"/>
        <v>1.333908480538103</v>
      </c>
      <c r="Z53" s="44"/>
      <c r="AA53" s="25"/>
    </row>
    <row r="54" spans="1:27" ht="21.75" customHeight="1" x14ac:dyDescent="0.2">
      <c r="A54" s="15" t="s">
        <v>118</v>
      </c>
      <c r="B54" s="15"/>
      <c r="D54" s="31">
        <v>0</v>
      </c>
      <c r="F54" s="31">
        <v>0</v>
      </c>
      <c r="H54" s="31">
        <v>0</v>
      </c>
      <c r="J54" s="32">
        <f t="shared" si="0"/>
        <v>0</v>
      </c>
      <c r="L54" s="54">
        <f t="shared" si="1"/>
        <v>0</v>
      </c>
      <c r="N54" s="31">
        <v>0</v>
      </c>
      <c r="P54" s="58">
        <v>0</v>
      </c>
      <c r="Q54" s="58"/>
      <c r="S54" s="31">
        <v>-52073706</v>
      </c>
      <c r="U54" s="32">
        <f t="shared" si="4"/>
        <v>-52073706</v>
      </c>
      <c r="W54" s="48">
        <f t="shared" si="2"/>
        <v>-3.8245135260684825E-3</v>
      </c>
      <c r="Z54" s="44"/>
      <c r="AA54" s="25"/>
    </row>
    <row r="55" spans="1:27" ht="21.75" customHeight="1" x14ac:dyDescent="0.2">
      <c r="A55" s="15" t="s">
        <v>41</v>
      </c>
      <c r="B55" s="15"/>
      <c r="D55" s="31">
        <v>0</v>
      </c>
      <c r="F55" s="31">
        <v>13392835650</v>
      </c>
      <c r="H55" s="31">
        <v>0</v>
      </c>
      <c r="J55" s="32">
        <f t="shared" si="0"/>
        <v>13392835650</v>
      </c>
      <c r="L55" s="54">
        <f t="shared" si="1"/>
        <v>1.7482464540219136</v>
      </c>
      <c r="N55" s="31">
        <v>0</v>
      </c>
      <c r="P55" s="58">
        <v>20618591877</v>
      </c>
      <c r="Q55" s="58"/>
      <c r="S55" s="31">
        <v>-5021709619</v>
      </c>
      <c r="U55" s="32">
        <f t="shared" si="4"/>
        <v>15596882258</v>
      </c>
      <c r="W55" s="48">
        <f t="shared" si="2"/>
        <v>1.1455010933967047</v>
      </c>
      <c r="Z55" s="44"/>
      <c r="AA55" s="25"/>
    </row>
    <row r="56" spans="1:27" ht="21.75" customHeight="1" x14ac:dyDescent="0.2">
      <c r="A56" s="15" t="s">
        <v>119</v>
      </c>
      <c r="B56" s="15"/>
      <c r="D56" s="31">
        <v>0</v>
      </c>
      <c r="F56" s="31">
        <v>0</v>
      </c>
      <c r="H56" s="31">
        <v>0</v>
      </c>
      <c r="J56" s="32">
        <f t="shared" si="0"/>
        <v>0</v>
      </c>
      <c r="L56" s="54">
        <f t="shared" si="1"/>
        <v>0</v>
      </c>
      <c r="N56" s="31">
        <v>6100000000</v>
      </c>
      <c r="P56" s="58">
        <v>0</v>
      </c>
      <c r="Q56" s="58"/>
      <c r="S56" s="31">
        <v>-20307008454</v>
      </c>
      <c r="U56" s="32">
        <f t="shared" si="4"/>
        <v>-14207008454</v>
      </c>
      <c r="W56" s="48">
        <f t="shared" si="2"/>
        <v>-1.0434228744405531</v>
      </c>
      <c r="Z56" s="44"/>
      <c r="AA56" s="25"/>
    </row>
    <row r="57" spans="1:27" ht="21.75" customHeight="1" x14ac:dyDescent="0.2">
      <c r="A57" s="15" t="s">
        <v>120</v>
      </c>
      <c r="B57" s="15"/>
      <c r="D57" s="31">
        <v>0</v>
      </c>
      <c r="F57" s="31">
        <v>0</v>
      </c>
      <c r="H57" s="31">
        <v>0</v>
      </c>
      <c r="J57" s="32">
        <f t="shared" si="0"/>
        <v>0</v>
      </c>
      <c r="L57" s="54">
        <f t="shared" si="1"/>
        <v>0</v>
      </c>
      <c r="N57" s="31">
        <v>0</v>
      </c>
      <c r="P57" s="58">
        <v>0</v>
      </c>
      <c r="Q57" s="58"/>
      <c r="S57" s="31">
        <v>-3045304022</v>
      </c>
      <c r="U57" s="32">
        <f t="shared" si="4"/>
        <v>-3045304022</v>
      </c>
      <c r="W57" s="48">
        <f t="shared" si="2"/>
        <v>-0.22366002571681284</v>
      </c>
      <c r="Z57" s="44"/>
      <c r="AA57" s="25"/>
    </row>
    <row r="58" spans="1:27" ht="21.75" customHeight="1" x14ac:dyDescent="0.2">
      <c r="A58" s="15" t="s">
        <v>121</v>
      </c>
      <c r="B58" s="15"/>
      <c r="D58" s="31">
        <v>0</v>
      </c>
      <c r="F58" s="31">
        <v>0</v>
      </c>
      <c r="H58" s="31">
        <v>0</v>
      </c>
      <c r="J58" s="32">
        <f t="shared" si="0"/>
        <v>0</v>
      </c>
      <c r="L58" s="54">
        <f t="shared" si="1"/>
        <v>0</v>
      </c>
      <c r="N58" s="31">
        <v>152163770</v>
      </c>
      <c r="P58" s="58">
        <v>0</v>
      </c>
      <c r="Q58" s="58"/>
      <c r="S58" s="31">
        <v>-3159258204</v>
      </c>
      <c r="U58" s="32">
        <f t="shared" si="4"/>
        <v>-3007094434</v>
      </c>
      <c r="W58" s="48">
        <f t="shared" si="2"/>
        <v>-0.22085375173793559</v>
      </c>
      <c r="Z58" s="44"/>
      <c r="AA58" s="25"/>
    </row>
    <row r="59" spans="1:27" ht="21.75" customHeight="1" x14ac:dyDescent="0.2">
      <c r="A59" s="15" t="s">
        <v>122</v>
      </c>
      <c r="B59" s="15"/>
      <c r="D59" s="31">
        <v>0</v>
      </c>
      <c r="F59" s="31">
        <v>0</v>
      </c>
      <c r="H59" s="31">
        <v>0</v>
      </c>
      <c r="J59" s="32">
        <f t="shared" si="0"/>
        <v>0</v>
      </c>
      <c r="L59" s="54">
        <f t="shared" si="1"/>
        <v>0</v>
      </c>
      <c r="N59" s="31">
        <v>0</v>
      </c>
      <c r="P59" s="58">
        <v>0</v>
      </c>
      <c r="Q59" s="58"/>
      <c r="S59" s="31">
        <v>1208682013</v>
      </c>
      <c r="U59" s="32">
        <f t="shared" si="4"/>
        <v>1208682013</v>
      </c>
      <c r="W59" s="48">
        <f t="shared" si="2"/>
        <v>8.8770726389901689E-2</v>
      </c>
      <c r="Z59" s="44"/>
      <c r="AA59" s="25"/>
    </row>
    <row r="60" spans="1:27" ht="21.75" customHeight="1" x14ac:dyDescent="0.2">
      <c r="A60" s="15" t="s">
        <v>36</v>
      </c>
      <c r="B60" s="15"/>
      <c r="D60" s="31">
        <v>0</v>
      </c>
      <c r="F60" s="31">
        <v>36320561364</v>
      </c>
      <c r="H60" s="31">
        <v>0</v>
      </c>
      <c r="J60" s="32">
        <f t="shared" si="0"/>
        <v>36320561364</v>
      </c>
      <c r="L60" s="54">
        <f t="shared" si="1"/>
        <v>4.741138790327672</v>
      </c>
      <c r="N60" s="31">
        <v>22154548000</v>
      </c>
      <c r="P60" s="58">
        <v>39539267595</v>
      </c>
      <c r="Q60" s="58"/>
      <c r="S60" s="31">
        <v>-1372282277</v>
      </c>
      <c r="U60" s="32">
        <f t="shared" si="4"/>
        <v>60321533318</v>
      </c>
      <c r="W60" s="48">
        <f t="shared" si="2"/>
        <v>4.4302688978556981</v>
      </c>
      <c r="Z60" s="44"/>
      <c r="AA60" s="25"/>
    </row>
    <row r="61" spans="1:27" ht="21.75" customHeight="1" x14ac:dyDescent="0.2">
      <c r="A61" s="15" t="s">
        <v>28</v>
      </c>
      <c r="B61" s="15"/>
      <c r="D61" s="31">
        <v>0</v>
      </c>
      <c r="F61" s="31">
        <v>3696880611</v>
      </c>
      <c r="H61" s="31">
        <v>0</v>
      </c>
      <c r="J61" s="32">
        <f t="shared" si="0"/>
        <v>3696880611</v>
      </c>
      <c r="L61" s="54">
        <f t="shared" si="1"/>
        <v>0.48257580306550801</v>
      </c>
      <c r="N61" s="31">
        <v>1050000000</v>
      </c>
      <c r="P61" s="58">
        <f>6418987878+750</f>
        <v>6418988628</v>
      </c>
      <c r="Q61" s="58"/>
      <c r="S61" s="31">
        <v>-13533778</v>
      </c>
      <c r="U61" s="32">
        <f t="shared" si="4"/>
        <v>7455454850</v>
      </c>
      <c r="W61" s="48">
        <f t="shared" si="2"/>
        <v>0.54756018165516906</v>
      </c>
      <c r="Z61" s="44"/>
      <c r="AA61" s="25"/>
    </row>
    <row r="62" spans="1:27" ht="21.75" customHeight="1" x14ac:dyDescent="0.2">
      <c r="A62" s="15" t="s">
        <v>123</v>
      </c>
      <c r="B62" s="15"/>
      <c r="D62" s="31">
        <v>0</v>
      </c>
      <c r="F62" s="31">
        <v>0</v>
      </c>
      <c r="H62" s="31">
        <v>0</v>
      </c>
      <c r="J62" s="32">
        <f t="shared" si="0"/>
        <v>0</v>
      </c>
      <c r="L62" s="54">
        <f t="shared" si="1"/>
        <v>0</v>
      </c>
      <c r="N62" s="31">
        <v>500000000</v>
      </c>
      <c r="P62" s="58">
        <v>0</v>
      </c>
      <c r="Q62" s="58"/>
      <c r="S62" s="31">
        <v>1335272069</v>
      </c>
      <c r="U62" s="32">
        <f t="shared" si="4"/>
        <v>1835272069</v>
      </c>
      <c r="W62" s="48">
        <f t="shared" si="2"/>
        <v>0.13479015401565983</v>
      </c>
      <c r="Z62" s="44"/>
      <c r="AA62" s="25"/>
    </row>
    <row r="63" spans="1:27" ht="21.75" customHeight="1" x14ac:dyDescent="0.2">
      <c r="A63" s="15" t="s">
        <v>124</v>
      </c>
      <c r="B63" s="15"/>
      <c r="D63" s="31">
        <v>0</v>
      </c>
      <c r="F63" s="31">
        <v>0</v>
      </c>
      <c r="H63" s="31">
        <v>0</v>
      </c>
      <c r="J63" s="32">
        <f t="shared" si="0"/>
        <v>0</v>
      </c>
      <c r="L63" s="54">
        <f t="shared" si="1"/>
        <v>0</v>
      </c>
      <c r="N63" s="31">
        <v>27935000000</v>
      </c>
      <c r="P63" s="58">
        <v>0</v>
      </c>
      <c r="Q63" s="58"/>
      <c r="S63" s="31">
        <v>-18162362602</v>
      </c>
      <c r="U63" s="32">
        <f t="shared" si="4"/>
        <v>9772637398</v>
      </c>
      <c r="W63" s="48">
        <f t="shared" si="2"/>
        <v>0.71774388237345155</v>
      </c>
      <c r="Z63" s="44"/>
      <c r="AA63" s="25"/>
    </row>
    <row r="64" spans="1:27" ht="21.75" customHeight="1" x14ac:dyDescent="0.2">
      <c r="A64" s="15" t="s">
        <v>125</v>
      </c>
      <c r="B64" s="15"/>
      <c r="D64" s="31">
        <v>0</v>
      </c>
      <c r="F64" s="31">
        <v>0</v>
      </c>
      <c r="H64" s="31">
        <v>0</v>
      </c>
      <c r="J64" s="32">
        <f t="shared" si="0"/>
        <v>0</v>
      </c>
      <c r="L64" s="54">
        <f t="shared" si="1"/>
        <v>0</v>
      </c>
      <c r="N64" s="31">
        <v>0</v>
      </c>
      <c r="P64" s="58">
        <v>0</v>
      </c>
      <c r="Q64" s="58"/>
      <c r="S64" s="31">
        <v>50383342</v>
      </c>
      <c r="U64" s="32">
        <f t="shared" si="4"/>
        <v>50383342</v>
      </c>
      <c r="W64" s="48">
        <f t="shared" si="2"/>
        <v>3.7003660343962125E-3</v>
      </c>
      <c r="Z64" s="44"/>
      <c r="AA64" s="25"/>
    </row>
    <row r="65" spans="1:27" ht="21.75" customHeight="1" x14ac:dyDescent="0.2">
      <c r="A65" s="15" t="s">
        <v>126</v>
      </c>
      <c r="B65" s="15"/>
      <c r="D65" s="31">
        <v>0</v>
      </c>
      <c r="F65" s="31">
        <v>0</v>
      </c>
      <c r="H65" s="31">
        <v>0</v>
      </c>
      <c r="J65" s="32">
        <f t="shared" si="0"/>
        <v>0</v>
      </c>
      <c r="L65" s="54">
        <f t="shared" si="1"/>
        <v>0</v>
      </c>
      <c r="N65" s="31">
        <v>1233108108</v>
      </c>
      <c r="P65" s="58">
        <v>0</v>
      </c>
      <c r="Q65" s="58"/>
      <c r="S65" s="31">
        <v>-3438132506</v>
      </c>
      <c r="U65" s="32">
        <f t="shared" si="4"/>
        <v>-2205024398</v>
      </c>
      <c r="W65" s="48">
        <f t="shared" si="2"/>
        <v>-0.16194633113806059</v>
      </c>
      <c r="Z65" s="44"/>
      <c r="AA65" s="25"/>
    </row>
    <row r="66" spans="1:27" ht="21.75" customHeight="1" x14ac:dyDescent="0.2">
      <c r="A66" s="15" t="s">
        <v>127</v>
      </c>
      <c r="B66" s="15"/>
      <c r="D66" s="31">
        <v>0</v>
      </c>
      <c r="F66" s="31">
        <v>0</v>
      </c>
      <c r="H66" s="31">
        <v>0</v>
      </c>
      <c r="J66" s="32">
        <f t="shared" si="0"/>
        <v>0</v>
      </c>
      <c r="L66" s="54">
        <f t="shared" si="1"/>
        <v>0</v>
      </c>
      <c r="N66" s="31">
        <v>0</v>
      </c>
      <c r="P66" s="58">
        <v>0</v>
      </c>
      <c r="Q66" s="58"/>
      <c r="S66" s="31">
        <v>-9846946</v>
      </c>
      <c r="U66" s="32">
        <f t="shared" si="4"/>
        <v>-9846946</v>
      </c>
      <c r="W66" s="48">
        <f t="shared" si="2"/>
        <v>-7.2320142083734048E-4</v>
      </c>
      <c r="Z66" s="44"/>
      <c r="AA66" s="25"/>
    </row>
    <row r="67" spans="1:27" ht="21.75" customHeight="1" x14ac:dyDescent="0.2">
      <c r="A67" s="15" t="s">
        <v>44</v>
      </c>
      <c r="B67" s="15"/>
      <c r="D67" s="31">
        <v>0</v>
      </c>
      <c r="F67" s="31">
        <v>11261126013</v>
      </c>
      <c r="H67" s="31">
        <v>0</v>
      </c>
      <c r="J67" s="32">
        <f t="shared" si="0"/>
        <v>11261126013</v>
      </c>
      <c r="L67" s="54">
        <f t="shared" si="1"/>
        <v>1.46998172269225</v>
      </c>
      <c r="N67" s="31">
        <f>2325400000+5086</f>
        <v>2325405086</v>
      </c>
      <c r="P67" s="58">
        <v>5917510821</v>
      </c>
      <c r="Q67" s="58"/>
      <c r="S67" s="31">
        <v>-1997051160</v>
      </c>
      <c r="U67" s="32">
        <f t="shared" si="4"/>
        <v>6245864747</v>
      </c>
      <c r="W67" s="48">
        <f t="shared" si="2"/>
        <v>0.45872276128946537</v>
      </c>
      <c r="Z67" s="44"/>
      <c r="AA67" s="25"/>
    </row>
    <row r="68" spans="1:27" ht="21.75" customHeight="1" x14ac:dyDescent="0.2">
      <c r="A68" s="15" t="s">
        <v>128</v>
      </c>
      <c r="B68" s="15"/>
      <c r="D68" s="31">
        <v>0</v>
      </c>
      <c r="F68" s="31">
        <v>0</v>
      </c>
      <c r="H68" s="31">
        <v>0</v>
      </c>
      <c r="J68" s="32">
        <f t="shared" si="0"/>
        <v>0</v>
      </c>
      <c r="L68" s="54">
        <f t="shared" si="1"/>
        <v>0</v>
      </c>
      <c r="N68" s="31">
        <v>22392740700</v>
      </c>
      <c r="P68" s="58">
        <v>0</v>
      </c>
      <c r="Q68" s="58"/>
      <c r="S68" s="31">
        <v>-45377243706</v>
      </c>
      <c r="U68" s="32">
        <f t="shared" si="4"/>
        <v>-22984503006</v>
      </c>
      <c r="W68" s="48">
        <f t="shared" si="2"/>
        <v>-1.6880792512906357</v>
      </c>
      <c r="Z68" s="44"/>
      <c r="AA68" s="25"/>
    </row>
    <row r="69" spans="1:27" ht="21.75" customHeight="1" x14ac:dyDescent="0.2">
      <c r="A69" s="15" t="s">
        <v>129</v>
      </c>
      <c r="B69" s="15"/>
      <c r="D69" s="31">
        <v>0</v>
      </c>
      <c r="F69" s="31">
        <v>0</v>
      </c>
      <c r="H69" s="31">
        <v>0</v>
      </c>
      <c r="J69" s="32">
        <f t="shared" si="0"/>
        <v>0</v>
      </c>
      <c r="L69" s="54">
        <f t="shared" si="1"/>
        <v>0</v>
      </c>
      <c r="N69" s="31">
        <v>1875000000</v>
      </c>
      <c r="P69" s="58">
        <v>0</v>
      </c>
      <c r="Q69" s="58"/>
      <c r="S69" s="31">
        <v>-1168285946</v>
      </c>
      <c r="U69" s="32">
        <f t="shared" si="4"/>
        <v>706714054</v>
      </c>
      <c r="W69" s="48">
        <f t="shared" si="2"/>
        <v>5.1904073402912636E-2</v>
      </c>
      <c r="Z69" s="44"/>
      <c r="AA69" s="25"/>
    </row>
    <row r="70" spans="1:27" ht="21.75" customHeight="1" x14ac:dyDescent="0.2">
      <c r="A70" s="15" t="s">
        <v>50</v>
      </c>
      <c r="B70" s="15"/>
      <c r="D70" s="31">
        <v>0</v>
      </c>
      <c r="F70" s="31">
        <v>2743578000</v>
      </c>
      <c r="H70" s="31">
        <v>0</v>
      </c>
      <c r="J70" s="32">
        <f t="shared" si="0"/>
        <v>2743578000</v>
      </c>
      <c r="L70" s="54">
        <f t="shared" si="1"/>
        <v>0.35813554613675364</v>
      </c>
      <c r="N70" s="31">
        <v>4025000000</v>
      </c>
      <c r="P70" s="58">
        <v>13775047876</v>
      </c>
      <c r="Q70" s="58"/>
      <c r="S70" s="31">
        <v>-140652157</v>
      </c>
      <c r="U70" s="32">
        <f t="shared" si="4"/>
        <v>17659395719</v>
      </c>
      <c r="W70" s="48">
        <f t="shared" si="2"/>
        <v>1.296980817718473</v>
      </c>
      <c r="Z70" s="44"/>
      <c r="AA70" s="25"/>
    </row>
    <row r="71" spans="1:27" ht="21.75" customHeight="1" x14ac:dyDescent="0.2">
      <c r="A71" s="15" t="s">
        <v>31</v>
      </c>
      <c r="B71" s="15"/>
      <c r="D71" s="31">
        <v>0</v>
      </c>
      <c r="F71" s="31">
        <v>1848137760</v>
      </c>
      <c r="H71" s="31">
        <v>0</v>
      </c>
      <c r="J71" s="32">
        <f t="shared" si="0"/>
        <v>1848137760</v>
      </c>
      <c r="L71" s="54">
        <f t="shared" si="1"/>
        <v>0.24124840847009141</v>
      </c>
      <c r="N71" s="31">
        <v>0</v>
      </c>
      <c r="P71" s="58">
        <v>2410372444</v>
      </c>
      <c r="Q71" s="58"/>
      <c r="S71" s="31">
        <f>84505217-787</f>
        <v>84504430</v>
      </c>
      <c r="U71" s="32">
        <f t="shared" si="4"/>
        <v>2494876874</v>
      </c>
      <c r="W71" s="48">
        <f t="shared" si="2"/>
        <v>0.18323432464146977</v>
      </c>
      <c r="Z71" s="44"/>
      <c r="AA71" s="25"/>
    </row>
    <row r="72" spans="1:27" ht="21.75" customHeight="1" x14ac:dyDescent="0.2">
      <c r="A72" s="15" t="s">
        <v>68</v>
      </c>
      <c r="B72" s="15"/>
      <c r="D72" s="31">
        <v>0</v>
      </c>
      <c r="F72" s="31">
        <v>-695420000</v>
      </c>
      <c r="H72" s="31">
        <v>0</v>
      </c>
      <c r="J72" s="32">
        <f t="shared" si="0"/>
        <v>-695420000</v>
      </c>
      <c r="L72" s="54">
        <f t="shared" si="1"/>
        <v>-9.0777306675597053E-2</v>
      </c>
      <c r="N72" s="31">
        <v>0</v>
      </c>
      <c r="P72" s="58">
        <v>-695420000</v>
      </c>
      <c r="Q72" s="58"/>
      <c r="S72" s="31">
        <v>0</v>
      </c>
      <c r="U72" s="32">
        <f t="shared" si="4"/>
        <v>-695420000</v>
      </c>
      <c r="W72" s="48">
        <f t="shared" si="2"/>
        <v>-5.107459024135029E-2</v>
      </c>
      <c r="Z72" s="43"/>
      <c r="AA72" s="43"/>
    </row>
    <row r="73" spans="1:27" ht="21.75" customHeight="1" x14ac:dyDescent="0.2">
      <c r="A73" s="15" t="s">
        <v>37</v>
      </c>
      <c r="B73" s="15"/>
      <c r="D73" s="31">
        <v>0</v>
      </c>
      <c r="F73" s="31">
        <v>18695177012</v>
      </c>
      <c r="H73" s="31">
        <v>0</v>
      </c>
      <c r="J73" s="32">
        <f t="shared" si="0"/>
        <v>18695177012</v>
      </c>
      <c r="L73" s="54">
        <f t="shared" si="1"/>
        <v>2.4403925929264272</v>
      </c>
      <c r="N73" s="31">
        <v>0</v>
      </c>
      <c r="P73" s="58">
        <v>18368799286</v>
      </c>
      <c r="Q73" s="58"/>
      <c r="S73" s="31">
        <v>0</v>
      </c>
      <c r="U73" s="32">
        <f t="shared" si="4"/>
        <v>18368799286</v>
      </c>
      <c r="W73" s="48">
        <f t="shared" si="2"/>
        <v>1.3490824203474991</v>
      </c>
    </row>
    <row r="74" spans="1:27" ht="21.75" customHeight="1" x14ac:dyDescent="0.2">
      <c r="A74" s="15" t="s">
        <v>65</v>
      </c>
      <c r="B74" s="15"/>
      <c r="D74" s="31">
        <v>0</v>
      </c>
      <c r="F74" s="31">
        <v>399519099</v>
      </c>
      <c r="H74" s="31">
        <v>0</v>
      </c>
      <c r="J74" s="32">
        <f t="shared" ref="J74:J83" si="5">D74+F74+H74</f>
        <v>399519099</v>
      </c>
      <c r="L74" s="54">
        <f t="shared" ref="L74:L83" si="6">J74/766072519077*100</f>
        <v>5.2151603020737423E-2</v>
      </c>
      <c r="N74" s="31">
        <v>0</v>
      </c>
      <c r="P74" s="58">
        <v>399519099</v>
      </c>
      <c r="Q74" s="58"/>
      <c r="S74" s="31">
        <v>0</v>
      </c>
      <c r="U74" s="32">
        <f t="shared" si="4"/>
        <v>399519099</v>
      </c>
      <c r="W74" s="48">
        <f t="shared" ref="W74:W83" si="7">U74/1361577247539*100</f>
        <v>2.9342374787924508E-2</v>
      </c>
    </row>
    <row r="75" spans="1:27" ht="21.75" customHeight="1" x14ac:dyDescent="0.2">
      <c r="A75" s="15" t="s">
        <v>61</v>
      </c>
      <c r="B75" s="15"/>
      <c r="D75" s="31">
        <v>0</v>
      </c>
      <c r="F75" s="31">
        <v>6060843476</v>
      </c>
      <c r="H75" s="31">
        <v>0</v>
      </c>
      <c r="J75" s="32">
        <f t="shared" si="5"/>
        <v>6060843476</v>
      </c>
      <c r="L75" s="54">
        <f t="shared" si="6"/>
        <v>0.79115792892589176</v>
      </c>
      <c r="N75" s="31">
        <v>0</v>
      </c>
      <c r="P75" s="58">
        <v>6060843476</v>
      </c>
      <c r="Q75" s="58"/>
      <c r="S75" s="31">
        <v>0</v>
      </c>
      <c r="U75" s="32">
        <f t="shared" si="4"/>
        <v>6060843476</v>
      </c>
      <c r="W75" s="48">
        <f t="shared" si="7"/>
        <v>0.44513401549230852</v>
      </c>
    </row>
    <row r="76" spans="1:27" ht="21.75" customHeight="1" x14ac:dyDescent="0.2">
      <c r="A76" s="15" t="s">
        <v>63</v>
      </c>
      <c r="B76" s="15"/>
      <c r="D76" s="31">
        <v>0</v>
      </c>
      <c r="F76" s="31">
        <v>-9296631766</v>
      </c>
      <c r="H76" s="31">
        <v>0</v>
      </c>
      <c r="J76" s="32">
        <f t="shared" si="5"/>
        <v>-9296631766</v>
      </c>
      <c r="L76" s="54">
        <f t="shared" si="6"/>
        <v>-1.2135446102675784</v>
      </c>
      <c r="N76" s="31">
        <v>0</v>
      </c>
      <c r="P76" s="58">
        <v>-9296631766</v>
      </c>
      <c r="Q76" s="58"/>
      <c r="S76" s="31">
        <v>0</v>
      </c>
      <c r="U76" s="32">
        <f t="shared" si="4"/>
        <v>-9296631766</v>
      </c>
      <c r="W76" s="48">
        <f t="shared" si="7"/>
        <v>-0.68278401264440292</v>
      </c>
    </row>
    <row r="77" spans="1:27" ht="21.75" customHeight="1" x14ac:dyDescent="0.2">
      <c r="A77" s="15" t="s">
        <v>42</v>
      </c>
      <c r="B77" s="15"/>
      <c r="D77" s="31">
        <v>0</v>
      </c>
      <c r="F77" s="31">
        <v>7985888207</v>
      </c>
      <c r="H77" s="31">
        <v>0</v>
      </c>
      <c r="J77" s="32">
        <f t="shared" si="5"/>
        <v>7985888207</v>
      </c>
      <c r="L77" s="54">
        <f t="shared" si="6"/>
        <v>1.0424454615108463</v>
      </c>
      <c r="N77" s="31">
        <v>0</v>
      </c>
      <c r="P77" s="58">
        <v>10414322875</v>
      </c>
      <c r="Q77" s="58"/>
      <c r="S77" s="31">
        <v>0</v>
      </c>
      <c r="U77" s="32">
        <f t="shared" si="4"/>
        <v>10414322875</v>
      </c>
      <c r="W77" s="48">
        <f t="shared" si="7"/>
        <v>0.76487198165388703</v>
      </c>
    </row>
    <row r="78" spans="1:27" ht="21.75" customHeight="1" x14ac:dyDescent="0.2">
      <c r="A78" s="15" t="s">
        <v>67</v>
      </c>
      <c r="B78" s="15"/>
      <c r="D78" s="31">
        <v>0</v>
      </c>
      <c r="F78" s="31">
        <v>1979874488</v>
      </c>
      <c r="H78" s="31">
        <v>0</v>
      </c>
      <c r="J78" s="32">
        <f t="shared" si="5"/>
        <v>1979874488</v>
      </c>
      <c r="L78" s="54">
        <f t="shared" si="6"/>
        <v>0.25844478671359278</v>
      </c>
      <c r="N78" s="31">
        <v>0</v>
      </c>
      <c r="P78" s="58">
        <v>1979874488</v>
      </c>
      <c r="Q78" s="58"/>
      <c r="S78" s="31">
        <v>0</v>
      </c>
      <c r="U78" s="32">
        <f t="shared" si="4"/>
        <v>1979874488</v>
      </c>
      <c r="W78" s="48">
        <f t="shared" si="7"/>
        <v>0.14541036812847374</v>
      </c>
    </row>
    <row r="79" spans="1:27" ht="21.75" customHeight="1" x14ac:dyDescent="0.2">
      <c r="A79" s="15" t="s">
        <v>60</v>
      </c>
      <c r="B79" s="15"/>
      <c r="D79" s="31">
        <v>0</v>
      </c>
      <c r="F79" s="31">
        <v>1627706276</v>
      </c>
      <c r="H79" s="31">
        <v>0</v>
      </c>
      <c r="J79" s="32">
        <f t="shared" si="5"/>
        <v>1627706276</v>
      </c>
      <c r="L79" s="54">
        <f t="shared" si="6"/>
        <v>0.21247417646062236</v>
      </c>
      <c r="N79" s="31">
        <v>0</v>
      </c>
      <c r="P79" s="58">
        <v>1627706276</v>
      </c>
      <c r="Q79" s="58"/>
      <c r="S79" s="31">
        <v>0</v>
      </c>
      <c r="U79" s="32">
        <f t="shared" si="4"/>
        <v>1627706276</v>
      </c>
      <c r="W79" s="48">
        <f t="shared" si="7"/>
        <v>0.11954564303582615</v>
      </c>
    </row>
    <row r="80" spans="1:27" ht="21.75" customHeight="1" x14ac:dyDescent="0.2">
      <c r="A80" s="15" t="s">
        <v>66</v>
      </c>
      <c r="B80" s="15"/>
      <c r="D80" s="31">
        <v>0</v>
      </c>
      <c r="F80" s="31">
        <v>2424608550</v>
      </c>
      <c r="H80" s="31">
        <v>0</v>
      </c>
      <c r="J80" s="32">
        <f t="shared" si="5"/>
        <v>2424608550</v>
      </c>
      <c r="L80" s="54">
        <f t="shared" si="6"/>
        <v>0.31649856764491197</v>
      </c>
      <c r="N80" s="31">
        <v>0</v>
      </c>
      <c r="P80" s="58">
        <v>2424608550</v>
      </c>
      <c r="Q80" s="58"/>
      <c r="S80" s="31">
        <v>0</v>
      </c>
      <c r="U80" s="32">
        <f t="shared" si="4"/>
        <v>2424608550</v>
      </c>
      <c r="W80" s="48">
        <f t="shared" si="7"/>
        <v>0.17807352130643997</v>
      </c>
    </row>
    <row r="81" spans="1:23" ht="21.75" customHeight="1" x14ac:dyDescent="0.2">
      <c r="A81" s="15" t="s">
        <v>62</v>
      </c>
      <c r="B81" s="15"/>
      <c r="D81" s="31">
        <v>0</v>
      </c>
      <c r="F81" s="31">
        <v>1711383120</v>
      </c>
      <c r="H81" s="31">
        <v>0</v>
      </c>
      <c r="J81" s="32">
        <f t="shared" si="5"/>
        <v>1711383120</v>
      </c>
      <c r="L81" s="54">
        <f t="shared" si="6"/>
        <v>0.2233970123431597</v>
      </c>
      <c r="N81" s="31">
        <v>0</v>
      </c>
      <c r="P81" s="58">
        <v>1711383120</v>
      </c>
      <c r="Q81" s="58"/>
      <c r="S81" s="31">
        <v>0</v>
      </c>
      <c r="U81" s="32">
        <f t="shared" ref="U81:U83" si="8">N81+P81+S81</f>
        <v>1711383120</v>
      </c>
      <c r="W81" s="48">
        <f t="shared" si="7"/>
        <v>0.12569122487124848</v>
      </c>
    </row>
    <row r="82" spans="1:23" ht="21.75" customHeight="1" x14ac:dyDescent="0.2">
      <c r="A82" s="15" t="s">
        <v>29</v>
      </c>
      <c r="B82" s="15"/>
      <c r="D82" s="31">
        <v>0</v>
      </c>
      <c r="F82" s="31">
        <f>3832865008+60</f>
        <v>3832865068</v>
      </c>
      <c r="H82" s="31">
        <v>0</v>
      </c>
      <c r="J82" s="32">
        <f t="shared" si="5"/>
        <v>3832865068</v>
      </c>
      <c r="L82" s="54">
        <f t="shared" si="6"/>
        <v>0.50032666262692926</v>
      </c>
      <c r="N82" s="31">
        <v>0</v>
      </c>
      <c r="P82" s="58">
        <v>22984368376</v>
      </c>
      <c r="Q82" s="58"/>
      <c r="S82" s="31">
        <v>0</v>
      </c>
      <c r="U82" s="32">
        <f t="shared" si="8"/>
        <v>22984368376</v>
      </c>
      <c r="W82" s="48">
        <f t="shared" si="7"/>
        <v>1.6880693634932127</v>
      </c>
    </row>
    <row r="83" spans="1:23" ht="21.75" customHeight="1" x14ac:dyDescent="0.2">
      <c r="A83" s="16" t="s">
        <v>58</v>
      </c>
      <c r="B83" s="16"/>
      <c r="D83" s="33">
        <v>0</v>
      </c>
      <c r="F83" s="33">
        <v>0</v>
      </c>
      <c r="H83" s="33">
        <v>0</v>
      </c>
      <c r="J83" s="33">
        <f t="shared" si="5"/>
        <v>0</v>
      </c>
      <c r="L83" s="54">
        <f t="shared" si="6"/>
        <v>0</v>
      </c>
      <c r="N83" s="33">
        <v>0</v>
      </c>
      <c r="P83" s="58">
        <v>0</v>
      </c>
      <c r="Q83" s="59"/>
      <c r="S83" s="33">
        <v>0</v>
      </c>
      <c r="U83" s="33">
        <f t="shared" si="8"/>
        <v>0</v>
      </c>
      <c r="W83" s="48">
        <f t="shared" si="7"/>
        <v>0</v>
      </c>
    </row>
    <row r="84" spans="1:23" ht="21.75" customHeight="1" x14ac:dyDescent="0.2">
      <c r="A84" s="17" t="s">
        <v>70</v>
      </c>
      <c r="B84" s="17"/>
      <c r="D84" s="34">
        <f>SUM(D9:D83)</f>
        <v>40700000000</v>
      </c>
      <c r="F84" s="34">
        <f>SUM(F9:F83)</f>
        <v>610659149567</v>
      </c>
      <c r="H84" s="34">
        <f>SUM(H9:H83)</f>
        <v>114468565857</v>
      </c>
      <c r="J84" s="34">
        <f>SUM(J9:J83)</f>
        <v>765827715424</v>
      </c>
      <c r="L84" s="50">
        <f>SUM(L9:L83)</f>
        <v>99.968044323885294</v>
      </c>
      <c r="N84" s="41">
        <f>SUM(N9:N83)</f>
        <v>573531288442</v>
      </c>
      <c r="Q84" s="41">
        <f>SUM(P9:Q83)</f>
        <v>843563229738</v>
      </c>
      <c r="S84" s="34">
        <f>SUM(S9:S83)</f>
        <v>-61234147954</v>
      </c>
      <c r="U84" s="34">
        <f>SUM(U9:U83)</f>
        <v>1355860370226</v>
      </c>
      <c r="W84" s="55">
        <f>SUM(W9:W83)</f>
        <v>99.58012831638213</v>
      </c>
    </row>
    <row r="85" spans="1:23" x14ac:dyDescent="0.2">
      <c r="N85" s="60"/>
      <c r="U85" s="35"/>
    </row>
    <row r="86" spans="1:23" x14ac:dyDescent="0.2">
      <c r="F86" s="35"/>
      <c r="H86" s="35"/>
      <c r="N86" s="61"/>
      <c r="Q86" s="35"/>
      <c r="S86" s="35"/>
      <c r="U86" s="35"/>
    </row>
    <row r="87" spans="1:23" x14ac:dyDescent="0.2">
      <c r="F87" s="35"/>
    </row>
  </sheetData>
  <mergeCells count="16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84:B84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1"/>
  <sheetViews>
    <sheetView rightToLeft="1" workbookViewId="0">
      <selection activeCell="N19" sqref="N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8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6.7109375" customWidth="1"/>
    <col min="16" max="16" width="1.28515625" customWidth="1"/>
    <col min="17" max="17" width="16.42578125" customWidth="1"/>
    <col min="18" max="18" width="1.28515625" customWidth="1"/>
    <col min="19" max="19" width="17.42578125" customWidth="1"/>
    <col min="20" max="20" width="0.28515625" customWidth="1"/>
  </cols>
  <sheetData>
    <row r="1" spans="1:19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4.45" customHeight="1" x14ac:dyDescent="0.2"/>
    <row r="5" spans="1:19" ht="14.45" customHeight="1" x14ac:dyDescent="0.2">
      <c r="A5" s="21" t="s">
        <v>102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4.45" customHeight="1" x14ac:dyDescent="0.2">
      <c r="A6" s="19" t="s">
        <v>71</v>
      </c>
      <c r="C6" s="19" t="s">
        <v>136</v>
      </c>
      <c r="D6" s="19"/>
      <c r="E6" s="19"/>
      <c r="F6" s="19"/>
      <c r="G6" s="19"/>
      <c r="I6" s="19" t="s">
        <v>99</v>
      </c>
      <c r="J6" s="19"/>
      <c r="K6" s="19"/>
      <c r="L6" s="19"/>
      <c r="M6" s="19"/>
      <c r="O6" s="19" t="s">
        <v>100</v>
      </c>
      <c r="P6" s="19"/>
      <c r="Q6" s="19"/>
      <c r="R6" s="19"/>
      <c r="S6" s="19"/>
    </row>
    <row r="7" spans="1:19" ht="45" customHeight="1" x14ac:dyDescent="0.2">
      <c r="A7" s="19"/>
      <c r="C7" s="11" t="s">
        <v>137</v>
      </c>
      <c r="D7" s="56"/>
      <c r="E7" s="11" t="s">
        <v>138</v>
      </c>
      <c r="F7" s="56"/>
      <c r="G7" s="11" t="s">
        <v>139</v>
      </c>
      <c r="H7" s="30"/>
      <c r="I7" s="11" t="s">
        <v>140</v>
      </c>
      <c r="J7" s="56"/>
      <c r="K7" s="11" t="s">
        <v>141</v>
      </c>
      <c r="L7" s="56"/>
      <c r="M7" s="11" t="s">
        <v>142</v>
      </c>
      <c r="N7" s="30"/>
      <c r="O7" s="11" t="s">
        <v>140</v>
      </c>
      <c r="P7" s="56"/>
      <c r="Q7" s="11" t="s">
        <v>141</v>
      </c>
      <c r="R7" s="56"/>
      <c r="S7" s="11" t="s">
        <v>142</v>
      </c>
    </row>
    <row r="8" spans="1:19" ht="21.75" customHeight="1" x14ac:dyDescent="0.2">
      <c r="A8" s="5" t="s">
        <v>55</v>
      </c>
      <c r="C8" s="65" t="s">
        <v>143</v>
      </c>
      <c r="D8" s="30"/>
      <c r="E8" s="29">
        <v>12000064</v>
      </c>
      <c r="F8" s="30"/>
      <c r="G8" s="29">
        <v>1540</v>
      </c>
      <c r="H8" s="30"/>
      <c r="I8" s="29">
        <v>0</v>
      </c>
      <c r="J8" s="30"/>
      <c r="K8" s="29">
        <v>0</v>
      </c>
      <c r="L8" s="30"/>
      <c r="M8" s="29">
        <v>0</v>
      </c>
      <c r="N8" s="30"/>
      <c r="O8" s="29">
        <v>18480098560</v>
      </c>
      <c r="P8" s="30"/>
      <c r="Q8" s="29">
        <v>0</v>
      </c>
      <c r="R8" s="30"/>
      <c r="S8" s="29">
        <v>18480098560</v>
      </c>
    </row>
    <row r="9" spans="1:19" ht="21.75" customHeight="1" x14ac:dyDescent="0.2">
      <c r="A9" s="6" t="s">
        <v>115</v>
      </c>
      <c r="C9" s="66" t="s">
        <v>144</v>
      </c>
      <c r="D9" s="30"/>
      <c r="E9" s="31">
        <v>5000000</v>
      </c>
      <c r="F9" s="30"/>
      <c r="G9" s="31">
        <v>300</v>
      </c>
      <c r="H9" s="30"/>
      <c r="I9" s="31">
        <v>0</v>
      </c>
      <c r="J9" s="30"/>
      <c r="K9" s="31">
        <v>0</v>
      </c>
      <c r="L9" s="30"/>
      <c r="M9" s="31">
        <v>0</v>
      </c>
      <c r="N9" s="30"/>
      <c r="O9" s="31">
        <v>1500000000</v>
      </c>
      <c r="P9" s="30"/>
      <c r="Q9" s="31">
        <v>0</v>
      </c>
      <c r="R9" s="30"/>
      <c r="S9" s="31">
        <v>1500000000</v>
      </c>
    </row>
    <row r="10" spans="1:19" ht="21.75" customHeight="1" x14ac:dyDescent="0.2">
      <c r="A10" s="6" t="s">
        <v>27</v>
      </c>
      <c r="C10" s="66" t="s">
        <v>145</v>
      </c>
      <c r="D10" s="30"/>
      <c r="E10" s="31">
        <v>5690000</v>
      </c>
      <c r="F10" s="30"/>
      <c r="G10" s="31">
        <v>630</v>
      </c>
      <c r="H10" s="30"/>
      <c r="I10" s="31">
        <v>0</v>
      </c>
      <c r="J10" s="30"/>
      <c r="K10" s="31">
        <v>0</v>
      </c>
      <c r="L10" s="30"/>
      <c r="M10" s="31">
        <v>0</v>
      </c>
      <c r="N10" s="30"/>
      <c r="O10" s="31">
        <v>3584700000</v>
      </c>
      <c r="P10" s="30"/>
      <c r="Q10" s="31">
        <v>0</v>
      </c>
      <c r="R10" s="30"/>
      <c r="S10" s="31">
        <v>3584700000</v>
      </c>
    </row>
    <row r="11" spans="1:19" ht="21.75" customHeight="1" x14ac:dyDescent="0.2">
      <c r="A11" s="6" t="s">
        <v>28</v>
      </c>
      <c r="C11" s="66" t="s">
        <v>146</v>
      </c>
      <c r="D11" s="30"/>
      <c r="E11" s="31">
        <v>3000000</v>
      </c>
      <c r="F11" s="30"/>
      <c r="G11" s="31">
        <v>350</v>
      </c>
      <c r="H11" s="30"/>
      <c r="I11" s="31">
        <v>0</v>
      </c>
      <c r="J11" s="30"/>
      <c r="K11" s="31">
        <v>0</v>
      </c>
      <c r="L11" s="30"/>
      <c r="M11" s="31">
        <v>0</v>
      </c>
      <c r="N11" s="30"/>
      <c r="O11" s="31">
        <v>1050000000</v>
      </c>
      <c r="P11" s="30"/>
      <c r="Q11" s="31">
        <v>0</v>
      </c>
      <c r="R11" s="30"/>
      <c r="S11" s="31">
        <v>1050000000</v>
      </c>
    </row>
    <row r="12" spans="1:19" ht="21.75" customHeight="1" x14ac:dyDescent="0.2">
      <c r="A12" s="6" t="s">
        <v>19</v>
      </c>
      <c r="C12" s="66" t="s">
        <v>146</v>
      </c>
      <c r="D12" s="30"/>
      <c r="E12" s="31">
        <v>125000000</v>
      </c>
      <c r="F12" s="30"/>
      <c r="G12" s="31">
        <v>82</v>
      </c>
      <c r="H12" s="30"/>
      <c r="I12" s="31">
        <v>0</v>
      </c>
      <c r="J12" s="30"/>
      <c r="K12" s="31">
        <v>0</v>
      </c>
      <c r="L12" s="30"/>
      <c r="M12" s="31">
        <v>0</v>
      </c>
      <c r="N12" s="30"/>
      <c r="O12" s="31">
        <v>10250000000</v>
      </c>
      <c r="P12" s="30"/>
      <c r="Q12" s="31">
        <v>0</v>
      </c>
      <c r="R12" s="30"/>
      <c r="S12" s="31">
        <v>10250000000</v>
      </c>
    </row>
    <row r="13" spans="1:19" ht="21.75" customHeight="1" x14ac:dyDescent="0.2">
      <c r="A13" s="6" t="s">
        <v>111</v>
      </c>
      <c r="C13" s="66" t="s">
        <v>147</v>
      </c>
      <c r="D13" s="30"/>
      <c r="E13" s="31">
        <v>1000000</v>
      </c>
      <c r="F13" s="30"/>
      <c r="G13" s="31">
        <v>500</v>
      </c>
      <c r="H13" s="30"/>
      <c r="I13" s="31">
        <v>0</v>
      </c>
      <c r="J13" s="30"/>
      <c r="K13" s="31">
        <v>0</v>
      </c>
      <c r="L13" s="30"/>
      <c r="M13" s="31">
        <v>0</v>
      </c>
      <c r="N13" s="30"/>
      <c r="O13" s="31">
        <v>500000000</v>
      </c>
      <c r="P13" s="30"/>
      <c r="Q13" s="31">
        <v>0</v>
      </c>
      <c r="R13" s="30"/>
      <c r="S13" s="31">
        <v>500000000</v>
      </c>
    </row>
    <row r="14" spans="1:19" ht="21.75" customHeight="1" x14ac:dyDescent="0.2">
      <c r="A14" s="6" t="s">
        <v>39</v>
      </c>
      <c r="C14" s="66" t="s">
        <v>148</v>
      </c>
      <c r="D14" s="30"/>
      <c r="E14" s="31">
        <v>15000000</v>
      </c>
      <c r="F14" s="30"/>
      <c r="G14" s="31">
        <v>2920</v>
      </c>
      <c r="H14" s="30"/>
      <c r="I14" s="31">
        <v>0</v>
      </c>
      <c r="J14" s="30"/>
      <c r="K14" s="31">
        <v>0</v>
      </c>
      <c r="L14" s="30"/>
      <c r="M14" s="31">
        <v>0</v>
      </c>
      <c r="N14" s="30"/>
      <c r="O14" s="31">
        <v>43800000000</v>
      </c>
      <c r="P14" s="30"/>
      <c r="Q14" s="31">
        <v>0</v>
      </c>
      <c r="R14" s="30"/>
      <c r="S14" s="31">
        <v>43800000000</v>
      </c>
    </row>
    <row r="15" spans="1:19" ht="21.75" customHeight="1" x14ac:dyDescent="0.2">
      <c r="A15" s="6" t="s">
        <v>36</v>
      </c>
      <c r="C15" s="66" t="s">
        <v>149</v>
      </c>
      <c r="D15" s="30"/>
      <c r="E15" s="31">
        <v>3408392</v>
      </c>
      <c r="F15" s="30"/>
      <c r="G15" s="31">
        <v>6500</v>
      </c>
      <c r="H15" s="30"/>
      <c r="I15" s="31">
        <v>0</v>
      </c>
      <c r="J15" s="30"/>
      <c r="K15" s="31">
        <v>0</v>
      </c>
      <c r="L15" s="30"/>
      <c r="M15" s="31">
        <v>0</v>
      </c>
      <c r="N15" s="30"/>
      <c r="O15" s="31">
        <v>22154548000</v>
      </c>
      <c r="P15" s="30"/>
      <c r="Q15" s="31">
        <v>0</v>
      </c>
      <c r="R15" s="30"/>
      <c r="S15" s="31">
        <v>22154548000</v>
      </c>
    </row>
    <row r="16" spans="1:19" ht="21.75" customHeight="1" x14ac:dyDescent="0.2">
      <c r="A16" s="6" t="s">
        <v>54</v>
      </c>
      <c r="C16" s="66" t="s">
        <v>150</v>
      </c>
      <c r="D16" s="30"/>
      <c r="E16" s="31">
        <v>40598707</v>
      </c>
      <c r="F16" s="30"/>
      <c r="G16" s="31">
        <v>370</v>
      </c>
      <c r="H16" s="30"/>
      <c r="I16" s="31">
        <v>0</v>
      </c>
      <c r="J16" s="30"/>
      <c r="K16" s="31">
        <v>0</v>
      </c>
      <c r="L16" s="30"/>
      <c r="M16" s="31">
        <v>0</v>
      </c>
      <c r="N16" s="30"/>
      <c r="O16" s="31">
        <v>15021521590</v>
      </c>
      <c r="P16" s="30"/>
      <c r="Q16" s="31">
        <v>0</v>
      </c>
      <c r="R16" s="30"/>
      <c r="S16" s="31">
        <v>15021521590</v>
      </c>
    </row>
    <row r="17" spans="1:19" ht="21.75" customHeight="1" x14ac:dyDescent="0.2">
      <c r="A17" s="6" t="s">
        <v>50</v>
      </c>
      <c r="C17" s="66" t="s">
        <v>148</v>
      </c>
      <c r="D17" s="30"/>
      <c r="E17" s="31">
        <v>57500000</v>
      </c>
      <c r="F17" s="30"/>
      <c r="G17" s="31">
        <v>70</v>
      </c>
      <c r="H17" s="30"/>
      <c r="I17" s="31">
        <v>0</v>
      </c>
      <c r="J17" s="30"/>
      <c r="K17" s="31">
        <v>0</v>
      </c>
      <c r="L17" s="30"/>
      <c r="M17" s="31">
        <v>0</v>
      </c>
      <c r="N17" s="30"/>
      <c r="O17" s="31">
        <v>4025000000</v>
      </c>
      <c r="P17" s="30"/>
      <c r="Q17" s="31">
        <v>0</v>
      </c>
      <c r="R17" s="30"/>
      <c r="S17" s="31">
        <v>4025000000</v>
      </c>
    </row>
    <row r="18" spans="1:19" ht="21.75" customHeight="1" x14ac:dyDescent="0.2">
      <c r="A18" s="6" t="s">
        <v>35</v>
      </c>
      <c r="C18" s="66" t="s">
        <v>151</v>
      </c>
      <c r="D18" s="30"/>
      <c r="E18" s="31">
        <v>12000000</v>
      </c>
      <c r="F18" s="30"/>
      <c r="G18" s="31">
        <v>6500</v>
      </c>
      <c r="H18" s="30"/>
      <c r="I18" s="31">
        <v>0</v>
      </c>
      <c r="J18" s="30"/>
      <c r="K18" s="31">
        <v>0</v>
      </c>
      <c r="L18" s="30"/>
      <c r="M18" s="31">
        <v>0</v>
      </c>
      <c r="N18" s="30"/>
      <c r="O18" s="31">
        <v>78000000000</v>
      </c>
      <c r="P18" s="30"/>
      <c r="Q18" s="31">
        <v>0</v>
      </c>
      <c r="R18" s="30"/>
      <c r="S18" s="31">
        <v>78000000000</v>
      </c>
    </row>
    <row r="19" spans="1:19" ht="21.75" customHeight="1" x14ac:dyDescent="0.2">
      <c r="A19" s="6" t="s">
        <v>126</v>
      </c>
      <c r="C19" s="66" t="s">
        <v>152</v>
      </c>
      <c r="D19" s="30"/>
      <c r="E19" s="31">
        <v>1250000</v>
      </c>
      <c r="F19" s="30"/>
      <c r="G19" s="31">
        <v>1000</v>
      </c>
      <c r="H19" s="30"/>
      <c r="I19" s="31">
        <v>0</v>
      </c>
      <c r="J19" s="30"/>
      <c r="K19" s="31">
        <v>0</v>
      </c>
      <c r="L19" s="30"/>
      <c r="M19" s="31">
        <v>0</v>
      </c>
      <c r="N19" s="30"/>
      <c r="O19" s="31">
        <v>1250000000</v>
      </c>
      <c r="P19" s="30"/>
      <c r="Q19" s="31">
        <v>16891892</v>
      </c>
      <c r="R19" s="30"/>
      <c r="S19" s="31">
        <v>1233108108</v>
      </c>
    </row>
    <row r="20" spans="1:19" ht="21.75" customHeight="1" x14ac:dyDescent="0.2">
      <c r="A20" s="6" t="s">
        <v>23</v>
      </c>
      <c r="C20" s="66" t="s">
        <v>151</v>
      </c>
      <c r="D20" s="30"/>
      <c r="E20" s="31">
        <v>23963559</v>
      </c>
      <c r="F20" s="30"/>
      <c r="G20" s="31">
        <v>1680</v>
      </c>
      <c r="H20" s="30"/>
      <c r="I20" s="31">
        <v>0</v>
      </c>
      <c r="J20" s="30"/>
      <c r="K20" s="31">
        <v>0</v>
      </c>
      <c r="L20" s="30"/>
      <c r="M20" s="31">
        <v>0</v>
      </c>
      <c r="N20" s="30"/>
      <c r="O20" s="31">
        <v>40258779120</v>
      </c>
      <c r="P20" s="30"/>
      <c r="Q20" s="31">
        <v>0</v>
      </c>
      <c r="R20" s="30"/>
      <c r="S20" s="31">
        <v>40258779120</v>
      </c>
    </row>
    <row r="21" spans="1:19" ht="21.75" customHeight="1" x14ac:dyDescent="0.2">
      <c r="A21" s="6" t="s">
        <v>119</v>
      </c>
      <c r="C21" s="66" t="s">
        <v>151</v>
      </c>
      <c r="D21" s="30"/>
      <c r="E21" s="31">
        <v>10000000</v>
      </c>
      <c r="F21" s="30"/>
      <c r="G21" s="31">
        <v>610</v>
      </c>
      <c r="H21" s="30"/>
      <c r="I21" s="31">
        <v>0</v>
      </c>
      <c r="J21" s="30"/>
      <c r="K21" s="31">
        <v>0</v>
      </c>
      <c r="L21" s="30"/>
      <c r="M21" s="31">
        <v>0</v>
      </c>
      <c r="N21" s="30"/>
      <c r="O21" s="31">
        <v>6100000000</v>
      </c>
      <c r="P21" s="30"/>
      <c r="Q21" s="31">
        <v>0</v>
      </c>
      <c r="R21" s="30"/>
      <c r="S21" s="31">
        <v>6100000000</v>
      </c>
    </row>
    <row r="22" spans="1:19" ht="21.75" customHeight="1" x14ac:dyDescent="0.2">
      <c r="A22" s="6" t="s">
        <v>46</v>
      </c>
      <c r="C22" s="66" t="s">
        <v>148</v>
      </c>
      <c r="D22" s="30"/>
      <c r="E22" s="31">
        <v>100000000</v>
      </c>
      <c r="F22" s="30"/>
      <c r="G22" s="31">
        <v>400</v>
      </c>
      <c r="H22" s="30"/>
      <c r="I22" s="31">
        <v>0</v>
      </c>
      <c r="J22" s="30"/>
      <c r="K22" s="31">
        <v>0</v>
      </c>
      <c r="L22" s="30"/>
      <c r="M22" s="31">
        <v>0</v>
      </c>
      <c r="N22" s="30"/>
      <c r="O22" s="31">
        <v>40000000000</v>
      </c>
      <c r="P22" s="30"/>
      <c r="Q22" s="31">
        <v>0</v>
      </c>
      <c r="R22" s="30"/>
      <c r="S22" s="31">
        <v>40000000000</v>
      </c>
    </row>
    <row r="23" spans="1:19" ht="21.75" customHeight="1" x14ac:dyDescent="0.2">
      <c r="A23" s="6" t="s">
        <v>47</v>
      </c>
      <c r="C23" s="66" t="s">
        <v>145</v>
      </c>
      <c r="D23" s="30"/>
      <c r="E23" s="31">
        <v>1000000</v>
      </c>
      <c r="F23" s="30"/>
      <c r="G23" s="31">
        <v>187</v>
      </c>
      <c r="H23" s="30"/>
      <c r="I23" s="31">
        <v>0</v>
      </c>
      <c r="J23" s="30"/>
      <c r="K23" s="31">
        <v>0</v>
      </c>
      <c r="L23" s="30"/>
      <c r="M23" s="31">
        <v>0</v>
      </c>
      <c r="N23" s="30"/>
      <c r="O23" s="31">
        <v>187000000</v>
      </c>
      <c r="P23" s="30"/>
      <c r="Q23" s="31">
        <v>0</v>
      </c>
      <c r="R23" s="30"/>
      <c r="S23" s="31">
        <v>187000000</v>
      </c>
    </row>
    <row r="24" spans="1:19" ht="21.75" customHeight="1" x14ac:dyDescent="0.2">
      <c r="A24" s="6" t="s">
        <v>57</v>
      </c>
      <c r="C24" s="66" t="s">
        <v>148</v>
      </c>
      <c r="D24" s="30"/>
      <c r="E24" s="31">
        <v>5000000</v>
      </c>
      <c r="F24" s="30"/>
      <c r="G24" s="31">
        <v>960</v>
      </c>
      <c r="H24" s="30"/>
      <c r="I24" s="31">
        <v>0</v>
      </c>
      <c r="J24" s="30"/>
      <c r="K24" s="31">
        <v>0</v>
      </c>
      <c r="L24" s="30"/>
      <c r="M24" s="31">
        <v>0</v>
      </c>
      <c r="N24" s="30"/>
      <c r="O24" s="31">
        <v>4800000000</v>
      </c>
      <c r="P24" s="30"/>
      <c r="Q24" s="31">
        <v>0</v>
      </c>
      <c r="R24" s="30"/>
      <c r="S24" s="31">
        <v>4800000000</v>
      </c>
    </row>
    <row r="25" spans="1:19" ht="21.75" customHeight="1" x14ac:dyDescent="0.2">
      <c r="A25" s="6" t="s">
        <v>56</v>
      </c>
      <c r="C25" s="66" t="s">
        <v>144</v>
      </c>
      <c r="D25" s="30"/>
      <c r="E25" s="31">
        <v>20345585</v>
      </c>
      <c r="F25" s="30"/>
      <c r="G25" s="31">
        <v>682</v>
      </c>
      <c r="H25" s="30"/>
      <c r="I25" s="31">
        <v>0</v>
      </c>
      <c r="J25" s="30"/>
      <c r="K25" s="31">
        <v>0</v>
      </c>
      <c r="L25" s="30"/>
      <c r="M25" s="31">
        <v>0</v>
      </c>
      <c r="N25" s="30"/>
      <c r="O25" s="31">
        <v>13875688970</v>
      </c>
      <c r="P25" s="30"/>
      <c r="Q25" s="31">
        <v>494905683</v>
      </c>
      <c r="R25" s="30"/>
      <c r="S25" s="31">
        <v>13380783287</v>
      </c>
    </row>
    <row r="26" spans="1:19" ht="21.75" customHeight="1" x14ac:dyDescent="0.2">
      <c r="A26" s="6" t="s">
        <v>21</v>
      </c>
      <c r="C26" s="66" t="s">
        <v>153</v>
      </c>
      <c r="D26" s="30"/>
      <c r="E26" s="31">
        <v>31084511</v>
      </c>
      <c r="F26" s="30"/>
      <c r="G26" s="31">
        <v>90</v>
      </c>
      <c r="H26" s="30"/>
      <c r="I26" s="31">
        <v>0</v>
      </c>
      <c r="J26" s="30"/>
      <c r="K26" s="31">
        <v>0</v>
      </c>
      <c r="L26" s="30"/>
      <c r="M26" s="31">
        <v>0</v>
      </c>
      <c r="N26" s="30"/>
      <c r="O26" s="31">
        <v>2797605990</v>
      </c>
      <c r="P26" s="30"/>
      <c r="Q26" s="31">
        <v>0</v>
      </c>
      <c r="R26" s="30"/>
      <c r="S26" s="31">
        <v>2797605990</v>
      </c>
    </row>
    <row r="27" spans="1:19" ht="21.75" customHeight="1" x14ac:dyDescent="0.2">
      <c r="A27" s="6" t="s">
        <v>24</v>
      </c>
      <c r="C27" s="66" t="s">
        <v>154</v>
      </c>
      <c r="D27" s="30"/>
      <c r="E27" s="31">
        <v>1100000</v>
      </c>
      <c r="F27" s="30"/>
      <c r="G27" s="31">
        <v>37000</v>
      </c>
      <c r="H27" s="30"/>
      <c r="I27" s="31">
        <v>40700000000</v>
      </c>
      <c r="J27" s="30"/>
      <c r="K27" s="31">
        <v>0</v>
      </c>
      <c r="L27" s="30"/>
      <c r="M27" s="31">
        <v>40700000000</v>
      </c>
      <c r="N27" s="30"/>
      <c r="O27" s="31">
        <v>40700000000</v>
      </c>
      <c r="P27" s="30"/>
      <c r="Q27" s="31">
        <v>0</v>
      </c>
      <c r="R27" s="30"/>
      <c r="S27" s="31">
        <v>40700000000</v>
      </c>
    </row>
    <row r="28" spans="1:19" ht="21.75" customHeight="1" x14ac:dyDescent="0.2">
      <c r="A28" s="6" t="s">
        <v>30</v>
      </c>
      <c r="C28" s="66" t="s">
        <v>155</v>
      </c>
      <c r="D28" s="30"/>
      <c r="E28" s="31">
        <v>5000000</v>
      </c>
      <c r="F28" s="30"/>
      <c r="G28" s="31">
        <v>2000</v>
      </c>
      <c r="H28" s="30"/>
      <c r="I28" s="31">
        <v>0</v>
      </c>
      <c r="J28" s="30"/>
      <c r="K28" s="31">
        <v>0</v>
      </c>
      <c r="L28" s="30"/>
      <c r="M28" s="31">
        <v>0</v>
      </c>
      <c r="N28" s="30"/>
      <c r="O28" s="31">
        <v>10000000000</v>
      </c>
      <c r="P28" s="30"/>
      <c r="Q28" s="31">
        <v>0</v>
      </c>
      <c r="R28" s="30"/>
      <c r="S28" s="31">
        <v>10000000000</v>
      </c>
    </row>
    <row r="29" spans="1:19" ht="21.75" customHeight="1" x14ac:dyDescent="0.2">
      <c r="A29" s="6" t="s">
        <v>32</v>
      </c>
      <c r="C29" s="66" t="s">
        <v>155</v>
      </c>
      <c r="D29" s="30"/>
      <c r="E29" s="31">
        <v>5447057</v>
      </c>
      <c r="F29" s="30"/>
      <c r="G29" s="31">
        <v>3000</v>
      </c>
      <c r="H29" s="30"/>
      <c r="I29" s="31">
        <v>0</v>
      </c>
      <c r="J29" s="30"/>
      <c r="K29" s="31">
        <v>0</v>
      </c>
      <c r="L29" s="30"/>
      <c r="M29" s="31">
        <v>0</v>
      </c>
      <c r="N29" s="30"/>
      <c r="O29" s="31">
        <v>16341171000</v>
      </c>
      <c r="P29" s="30"/>
      <c r="Q29" s="31">
        <v>1260191442</v>
      </c>
      <c r="R29" s="30"/>
      <c r="S29" s="31">
        <v>15080979558</v>
      </c>
    </row>
    <row r="30" spans="1:19" ht="21.75" customHeight="1" x14ac:dyDescent="0.2">
      <c r="A30" s="6" t="s">
        <v>113</v>
      </c>
      <c r="C30" s="66" t="s">
        <v>156</v>
      </c>
      <c r="D30" s="30"/>
      <c r="E30" s="31">
        <v>11967021</v>
      </c>
      <c r="F30" s="30"/>
      <c r="G30" s="31">
        <v>2110</v>
      </c>
      <c r="H30" s="30"/>
      <c r="I30" s="31">
        <v>0</v>
      </c>
      <c r="J30" s="30"/>
      <c r="K30" s="31">
        <v>0</v>
      </c>
      <c r="L30" s="30"/>
      <c r="M30" s="31">
        <v>0</v>
      </c>
      <c r="N30" s="30"/>
      <c r="O30" s="31">
        <v>25250414310</v>
      </c>
      <c r="P30" s="30"/>
      <c r="Q30" s="31">
        <v>0</v>
      </c>
      <c r="R30" s="30"/>
      <c r="S30" s="31">
        <v>25250414310</v>
      </c>
    </row>
    <row r="31" spans="1:19" ht="21.75" customHeight="1" x14ac:dyDescent="0.2">
      <c r="A31" s="6" t="s">
        <v>124</v>
      </c>
      <c r="C31" s="66" t="s">
        <v>157</v>
      </c>
      <c r="D31" s="30"/>
      <c r="E31" s="31">
        <v>15100000</v>
      </c>
      <c r="F31" s="30"/>
      <c r="G31" s="31">
        <v>1850</v>
      </c>
      <c r="H31" s="30"/>
      <c r="I31" s="31">
        <v>0</v>
      </c>
      <c r="J31" s="30"/>
      <c r="K31" s="31">
        <v>0</v>
      </c>
      <c r="L31" s="30"/>
      <c r="M31" s="31">
        <v>0</v>
      </c>
      <c r="N31" s="30"/>
      <c r="O31" s="31">
        <v>27935000000</v>
      </c>
      <c r="P31" s="30"/>
      <c r="Q31" s="31">
        <v>0</v>
      </c>
      <c r="R31" s="30"/>
      <c r="S31" s="31">
        <v>27935000000</v>
      </c>
    </row>
    <row r="32" spans="1:19" ht="21.75" customHeight="1" x14ac:dyDescent="0.2">
      <c r="A32" s="6" t="s">
        <v>52</v>
      </c>
      <c r="C32" s="66" t="s">
        <v>158</v>
      </c>
      <c r="D32" s="30"/>
      <c r="E32" s="31">
        <v>19448659</v>
      </c>
      <c r="F32" s="30"/>
      <c r="G32" s="31">
        <v>1800</v>
      </c>
      <c r="H32" s="30"/>
      <c r="I32" s="31">
        <v>0</v>
      </c>
      <c r="J32" s="30"/>
      <c r="K32" s="31">
        <v>0</v>
      </c>
      <c r="L32" s="30"/>
      <c r="M32" s="31">
        <v>0</v>
      </c>
      <c r="N32" s="30"/>
      <c r="O32" s="31">
        <v>35007586200</v>
      </c>
      <c r="P32" s="30"/>
      <c r="Q32" s="31">
        <v>190777037</v>
      </c>
      <c r="R32" s="30"/>
      <c r="S32" s="31">
        <v>34816809163</v>
      </c>
    </row>
    <row r="33" spans="1:19" ht="21.75" customHeight="1" x14ac:dyDescent="0.2">
      <c r="A33" s="6" t="s">
        <v>20</v>
      </c>
      <c r="C33" s="66" t="s">
        <v>159</v>
      </c>
      <c r="D33" s="30"/>
      <c r="E33" s="31">
        <v>11400000</v>
      </c>
      <c r="F33" s="30"/>
      <c r="G33" s="31">
        <v>310</v>
      </c>
      <c r="H33" s="30"/>
      <c r="I33" s="31">
        <v>0</v>
      </c>
      <c r="J33" s="30"/>
      <c r="K33" s="31">
        <v>0</v>
      </c>
      <c r="L33" s="30"/>
      <c r="M33" s="31">
        <v>0</v>
      </c>
      <c r="N33" s="30"/>
      <c r="O33" s="31">
        <v>3534000000</v>
      </c>
      <c r="P33" s="30"/>
      <c r="Q33" s="31">
        <v>0</v>
      </c>
      <c r="R33" s="30"/>
      <c r="S33" s="31">
        <v>3534000000</v>
      </c>
    </row>
    <row r="34" spans="1:19" ht="21.75" customHeight="1" x14ac:dyDescent="0.2">
      <c r="A34" s="6" t="s">
        <v>25</v>
      </c>
      <c r="C34" s="66" t="s">
        <v>145</v>
      </c>
      <c r="D34" s="30"/>
      <c r="E34" s="31">
        <v>1110000</v>
      </c>
      <c r="F34" s="30"/>
      <c r="G34" s="31">
        <v>20000</v>
      </c>
      <c r="H34" s="30"/>
      <c r="I34" s="31">
        <v>0</v>
      </c>
      <c r="J34" s="30"/>
      <c r="K34" s="31">
        <v>0</v>
      </c>
      <c r="L34" s="30"/>
      <c r="M34" s="31">
        <v>0</v>
      </c>
      <c r="N34" s="30"/>
      <c r="O34" s="31">
        <v>22200000000</v>
      </c>
      <c r="P34" s="30"/>
      <c r="Q34" s="31">
        <v>0</v>
      </c>
      <c r="R34" s="30"/>
      <c r="S34" s="31">
        <v>22200000000</v>
      </c>
    </row>
    <row r="35" spans="1:19" ht="21.75" customHeight="1" x14ac:dyDescent="0.2">
      <c r="A35" s="6" t="s">
        <v>34</v>
      </c>
      <c r="C35" s="66" t="s">
        <v>160</v>
      </c>
      <c r="D35" s="30"/>
      <c r="E35" s="31">
        <v>31260033</v>
      </c>
      <c r="F35" s="30"/>
      <c r="G35" s="31">
        <v>950</v>
      </c>
      <c r="H35" s="30"/>
      <c r="I35" s="31">
        <v>0</v>
      </c>
      <c r="J35" s="30"/>
      <c r="K35" s="31">
        <v>0</v>
      </c>
      <c r="L35" s="30"/>
      <c r="M35" s="31">
        <v>0</v>
      </c>
      <c r="N35" s="30"/>
      <c r="O35" s="31">
        <v>29697031350</v>
      </c>
      <c r="P35" s="30"/>
      <c r="Q35" s="31">
        <v>0</v>
      </c>
      <c r="R35" s="30"/>
      <c r="S35" s="31">
        <v>29697031350</v>
      </c>
    </row>
    <row r="36" spans="1:19" ht="21.75" customHeight="1" x14ac:dyDescent="0.2">
      <c r="A36" s="6" t="s">
        <v>26</v>
      </c>
      <c r="C36" s="66" t="s">
        <v>161</v>
      </c>
      <c r="D36" s="30"/>
      <c r="E36" s="31">
        <v>3114422</v>
      </c>
      <c r="F36" s="30"/>
      <c r="G36" s="31">
        <v>700</v>
      </c>
      <c r="H36" s="30"/>
      <c r="I36" s="31">
        <v>0</v>
      </c>
      <c r="J36" s="30"/>
      <c r="K36" s="31">
        <v>0</v>
      </c>
      <c r="L36" s="30"/>
      <c r="M36" s="31">
        <v>0</v>
      </c>
      <c r="N36" s="30"/>
      <c r="O36" s="31">
        <v>2180095400</v>
      </c>
      <c r="P36" s="30"/>
      <c r="Q36" s="31">
        <v>0</v>
      </c>
      <c r="R36" s="30"/>
      <c r="S36" s="31">
        <v>2180095400</v>
      </c>
    </row>
    <row r="37" spans="1:19" ht="21.75" customHeight="1" x14ac:dyDescent="0.2">
      <c r="A37" s="6" t="s">
        <v>128</v>
      </c>
      <c r="C37" s="66" t="s">
        <v>144</v>
      </c>
      <c r="D37" s="30"/>
      <c r="E37" s="31">
        <v>11785653</v>
      </c>
      <c r="F37" s="30"/>
      <c r="G37" s="31">
        <v>1900</v>
      </c>
      <c r="H37" s="30"/>
      <c r="I37" s="31">
        <v>0</v>
      </c>
      <c r="J37" s="30"/>
      <c r="K37" s="31">
        <v>0</v>
      </c>
      <c r="L37" s="30"/>
      <c r="M37" s="31">
        <v>0</v>
      </c>
      <c r="N37" s="30"/>
      <c r="O37" s="31">
        <v>22392740700</v>
      </c>
      <c r="P37" s="30"/>
      <c r="Q37" s="31">
        <v>0</v>
      </c>
      <c r="R37" s="30"/>
      <c r="S37" s="31">
        <v>22392740700</v>
      </c>
    </row>
    <row r="38" spans="1:19" ht="21.75" customHeight="1" x14ac:dyDescent="0.2">
      <c r="A38" s="6" t="s">
        <v>121</v>
      </c>
      <c r="C38" s="66" t="s">
        <v>148</v>
      </c>
      <c r="D38" s="30"/>
      <c r="E38" s="31">
        <v>4475405</v>
      </c>
      <c r="F38" s="30"/>
      <c r="G38" s="31">
        <v>34</v>
      </c>
      <c r="H38" s="30"/>
      <c r="I38" s="31">
        <v>0</v>
      </c>
      <c r="J38" s="30"/>
      <c r="K38" s="31">
        <v>0</v>
      </c>
      <c r="L38" s="30"/>
      <c r="M38" s="31">
        <v>0</v>
      </c>
      <c r="N38" s="30"/>
      <c r="O38" s="31">
        <v>152163770</v>
      </c>
      <c r="P38" s="30"/>
      <c r="Q38" s="31">
        <v>0</v>
      </c>
      <c r="R38" s="30"/>
      <c r="S38" s="31">
        <v>152163770</v>
      </c>
    </row>
    <row r="39" spans="1:19" ht="21.75" customHeight="1" x14ac:dyDescent="0.2">
      <c r="A39" s="6" t="s">
        <v>33</v>
      </c>
      <c r="C39" s="66" t="s">
        <v>162</v>
      </c>
      <c r="D39" s="30"/>
      <c r="E39" s="31">
        <v>4499999</v>
      </c>
      <c r="F39" s="30"/>
      <c r="G39" s="31">
        <v>1350</v>
      </c>
      <c r="H39" s="30"/>
      <c r="I39" s="31">
        <v>0</v>
      </c>
      <c r="J39" s="30"/>
      <c r="K39" s="31">
        <v>0</v>
      </c>
      <c r="L39" s="30"/>
      <c r="M39" s="31">
        <v>0</v>
      </c>
      <c r="N39" s="30"/>
      <c r="O39" s="31">
        <v>6074998650</v>
      </c>
      <c r="P39" s="30"/>
      <c r="Q39" s="31">
        <v>0</v>
      </c>
      <c r="R39" s="30"/>
      <c r="S39" s="31">
        <v>6074998650</v>
      </c>
    </row>
    <row r="40" spans="1:19" ht="21.75" customHeight="1" x14ac:dyDescent="0.2">
      <c r="A40" s="6" t="s">
        <v>44</v>
      </c>
      <c r="C40" s="66" t="s">
        <v>163</v>
      </c>
      <c r="D40" s="30"/>
      <c r="E40" s="31">
        <v>30200000</v>
      </c>
      <c r="F40" s="30"/>
      <c r="G40" s="31">
        <v>77</v>
      </c>
      <c r="H40" s="30"/>
      <c r="I40" s="31">
        <v>0</v>
      </c>
      <c r="J40" s="30"/>
      <c r="K40" s="31">
        <v>0</v>
      </c>
      <c r="L40" s="30"/>
      <c r="M40" s="31">
        <v>0</v>
      </c>
      <c r="N40" s="30"/>
      <c r="O40" s="31">
        <f>2325400000+5086</f>
        <v>2325405086</v>
      </c>
      <c r="P40" s="30"/>
      <c r="Q40" s="31">
        <v>0</v>
      </c>
      <c r="R40" s="30"/>
      <c r="S40" s="31">
        <f>2325400000+5086</f>
        <v>2325405086</v>
      </c>
    </row>
    <row r="41" spans="1:19" ht="21.75" customHeight="1" x14ac:dyDescent="0.2">
      <c r="A41" s="6" t="s">
        <v>45</v>
      </c>
      <c r="C41" s="66" t="s">
        <v>161</v>
      </c>
      <c r="D41" s="30"/>
      <c r="E41" s="31">
        <v>5100000</v>
      </c>
      <c r="F41" s="30"/>
      <c r="G41" s="31">
        <v>800</v>
      </c>
      <c r="H41" s="30"/>
      <c r="I41" s="31">
        <v>0</v>
      </c>
      <c r="J41" s="30"/>
      <c r="K41" s="31">
        <v>0</v>
      </c>
      <c r="L41" s="30"/>
      <c r="M41" s="31">
        <v>0</v>
      </c>
      <c r="N41" s="30"/>
      <c r="O41" s="31">
        <v>4080000000</v>
      </c>
      <c r="P41" s="30"/>
      <c r="Q41" s="31">
        <v>0</v>
      </c>
      <c r="R41" s="30"/>
      <c r="S41" s="31">
        <v>4080000000</v>
      </c>
    </row>
    <row r="42" spans="1:19" ht="21.75" customHeight="1" x14ac:dyDescent="0.2">
      <c r="A42" s="6" t="s">
        <v>112</v>
      </c>
      <c r="C42" s="66" t="s">
        <v>164</v>
      </c>
      <c r="D42" s="30"/>
      <c r="E42" s="31">
        <v>22223372</v>
      </c>
      <c r="F42" s="30"/>
      <c r="G42" s="31">
        <v>150</v>
      </c>
      <c r="H42" s="30"/>
      <c r="I42" s="31">
        <v>0</v>
      </c>
      <c r="J42" s="30"/>
      <c r="K42" s="31">
        <v>0</v>
      </c>
      <c r="L42" s="30"/>
      <c r="M42" s="31">
        <v>0</v>
      </c>
      <c r="N42" s="30"/>
      <c r="O42" s="31">
        <v>3333505800</v>
      </c>
      <c r="P42" s="30"/>
      <c r="Q42" s="31">
        <v>0</v>
      </c>
      <c r="R42" s="30"/>
      <c r="S42" s="31">
        <v>3333505800</v>
      </c>
    </row>
    <row r="43" spans="1:19" ht="21.75" customHeight="1" x14ac:dyDescent="0.2">
      <c r="A43" s="6" t="s">
        <v>123</v>
      </c>
      <c r="C43" s="66" t="s">
        <v>165</v>
      </c>
      <c r="D43" s="30"/>
      <c r="E43" s="31">
        <v>1562500</v>
      </c>
      <c r="F43" s="30"/>
      <c r="G43" s="31">
        <v>320</v>
      </c>
      <c r="H43" s="30"/>
      <c r="I43" s="31">
        <v>0</v>
      </c>
      <c r="J43" s="30"/>
      <c r="K43" s="31">
        <v>0</v>
      </c>
      <c r="L43" s="30"/>
      <c r="M43" s="31">
        <v>0</v>
      </c>
      <c r="N43" s="30"/>
      <c r="O43" s="31">
        <v>500000000</v>
      </c>
      <c r="P43" s="30"/>
      <c r="Q43" s="31">
        <v>0</v>
      </c>
      <c r="R43" s="30"/>
      <c r="S43" s="31">
        <v>500000000</v>
      </c>
    </row>
    <row r="44" spans="1:19" ht="21.75" customHeight="1" x14ac:dyDescent="0.2">
      <c r="A44" s="6" t="s">
        <v>129</v>
      </c>
      <c r="C44" s="66" t="s">
        <v>166</v>
      </c>
      <c r="D44" s="30"/>
      <c r="E44" s="31">
        <v>625000</v>
      </c>
      <c r="F44" s="30"/>
      <c r="G44" s="31">
        <v>3000</v>
      </c>
      <c r="H44" s="30"/>
      <c r="I44" s="31">
        <v>0</v>
      </c>
      <c r="J44" s="30"/>
      <c r="K44" s="31">
        <v>0</v>
      </c>
      <c r="L44" s="30"/>
      <c r="M44" s="31">
        <v>0</v>
      </c>
      <c r="N44" s="30"/>
      <c r="O44" s="31">
        <v>1875000000</v>
      </c>
      <c r="P44" s="30"/>
      <c r="Q44" s="31">
        <v>0</v>
      </c>
      <c r="R44" s="30"/>
      <c r="S44" s="31">
        <v>1875000000</v>
      </c>
    </row>
    <row r="45" spans="1:19" ht="21.75" customHeight="1" x14ac:dyDescent="0.2">
      <c r="A45" s="8" t="s">
        <v>49</v>
      </c>
      <c r="C45" s="67" t="s">
        <v>167</v>
      </c>
      <c r="D45" s="30"/>
      <c r="E45" s="33">
        <v>34000000</v>
      </c>
      <c r="F45" s="30"/>
      <c r="G45" s="33">
        <v>420</v>
      </c>
      <c r="H45" s="30"/>
      <c r="I45" s="33">
        <v>0</v>
      </c>
      <c r="J45" s="30"/>
      <c r="K45" s="33">
        <v>0</v>
      </c>
      <c r="L45" s="30"/>
      <c r="M45" s="33">
        <v>0</v>
      </c>
      <c r="N45" s="30"/>
      <c r="O45" s="33">
        <v>14280000000</v>
      </c>
      <c r="P45" s="30"/>
      <c r="Q45" s="33">
        <v>0</v>
      </c>
      <c r="R45" s="30"/>
      <c r="S45" s="33">
        <v>14280000000</v>
      </c>
    </row>
    <row r="46" spans="1:19" ht="21.75" customHeight="1" x14ac:dyDescent="0.2">
      <c r="A46" s="10" t="s">
        <v>70</v>
      </c>
      <c r="C46" s="34"/>
      <c r="D46" s="30"/>
      <c r="E46" s="34"/>
      <c r="F46" s="30"/>
      <c r="G46" s="34"/>
      <c r="H46" s="30"/>
      <c r="I46" s="34">
        <v>40700000000</v>
      </c>
      <c r="J46" s="30"/>
      <c r="K46" s="34">
        <v>0</v>
      </c>
      <c r="L46" s="30"/>
      <c r="M46" s="34">
        <v>40700000000</v>
      </c>
      <c r="N46" s="30"/>
      <c r="O46" s="41">
        <f>SUM(O8:O45)</f>
        <v>575494054496</v>
      </c>
      <c r="P46" s="37"/>
      <c r="Q46" s="41">
        <v>1962766054</v>
      </c>
      <c r="R46" s="37"/>
      <c r="S46" s="41">
        <f>SUM(S8:S45)</f>
        <v>573531288442</v>
      </c>
    </row>
    <row r="47" spans="1:19" x14ac:dyDescent="0.2">
      <c r="O47" s="23"/>
      <c r="P47" s="23"/>
      <c r="Q47" s="23"/>
      <c r="R47" s="23"/>
      <c r="S47" s="23"/>
    </row>
    <row r="48" spans="1:19" x14ac:dyDescent="0.2">
      <c r="O48" s="24"/>
      <c r="P48" s="23"/>
      <c r="Q48" s="24"/>
      <c r="R48" s="23"/>
      <c r="S48" s="24"/>
    </row>
    <row r="49" spans="15:19" x14ac:dyDescent="0.2">
      <c r="O49" s="23"/>
      <c r="P49" s="23"/>
      <c r="Q49" s="23"/>
      <c r="R49" s="23"/>
      <c r="S49" s="23"/>
    </row>
    <row r="50" spans="15:19" x14ac:dyDescent="0.2">
      <c r="O50" s="24"/>
      <c r="P50" s="23"/>
      <c r="Q50" s="23"/>
      <c r="R50" s="23"/>
      <c r="S50" s="24"/>
    </row>
    <row r="51" spans="15:19" x14ac:dyDescent="0.2">
      <c r="O51" s="23"/>
      <c r="P51" s="23"/>
      <c r="Q51" s="23"/>
      <c r="R51" s="23"/>
      <c r="S51" s="2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84"/>
  <sheetViews>
    <sheetView rightToLeft="1" workbookViewId="0">
      <selection activeCell="G17" sqref="G17"/>
    </sheetView>
  </sheetViews>
  <sheetFormatPr defaultRowHeight="18.75" x14ac:dyDescent="0.2"/>
  <cols>
    <col min="1" max="1" width="40.28515625" customWidth="1"/>
    <col min="2" max="2" width="1.28515625" customWidth="1"/>
    <col min="3" max="3" width="15.140625" customWidth="1"/>
    <col min="4" max="4" width="1.28515625" customWidth="1"/>
    <col min="5" max="5" width="16.85546875" customWidth="1"/>
    <col min="6" max="6" width="1.28515625" customWidth="1"/>
    <col min="7" max="7" width="15.7109375" customWidth="1"/>
    <col min="8" max="8" width="1.28515625" customWidth="1"/>
    <col min="9" max="9" width="19.42578125" customWidth="1"/>
    <col min="10" max="10" width="1.28515625" customWidth="1"/>
    <col min="11" max="11" width="13.42578125" customWidth="1"/>
    <col min="12" max="12" width="1.28515625" customWidth="1"/>
    <col min="13" max="13" width="18.28515625" customWidth="1"/>
    <col min="14" max="14" width="1.28515625" customWidth="1"/>
    <col min="15" max="15" width="18" customWidth="1"/>
    <col min="16" max="16" width="1.28515625" customWidth="1"/>
    <col min="17" max="17" width="17.42578125" customWidth="1"/>
    <col min="18" max="18" width="1.28515625" customWidth="1"/>
    <col min="19" max="19" width="0.28515625" customWidth="1"/>
    <col min="24" max="24" width="14.7109375" style="7" bestFit="1" customWidth="1"/>
  </cols>
  <sheetData>
    <row r="1" spans="1:1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21.75" customHeight="1" x14ac:dyDescent="0.2">
      <c r="A2" s="14" t="s">
        <v>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4.45" customHeight="1" x14ac:dyDescent="0.2"/>
    <row r="5" spans="1:18" ht="14.45" customHeight="1" x14ac:dyDescent="0.2">
      <c r="A5" s="21" t="s">
        <v>171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ht="14.45" customHeight="1" x14ac:dyDescent="0.2">
      <c r="A6" s="19" t="s">
        <v>87</v>
      </c>
      <c r="C6" s="19" t="s">
        <v>99</v>
      </c>
      <c r="D6" s="19"/>
      <c r="E6" s="19"/>
      <c r="F6" s="19"/>
      <c r="G6" s="19"/>
      <c r="H6" s="19"/>
      <c r="I6" s="19"/>
      <c r="K6" s="19" t="s">
        <v>100</v>
      </c>
      <c r="L6" s="19"/>
      <c r="M6" s="19"/>
      <c r="N6" s="19"/>
      <c r="O6" s="19"/>
      <c r="P6" s="19"/>
      <c r="Q6" s="19"/>
      <c r="R6" s="19"/>
    </row>
    <row r="7" spans="1:18" ht="45.75" customHeight="1" x14ac:dyDescent="0.2">
      <c r="A7" s="19"/>
      <c r="C7" s="11" t="s">
        <v>13</v>
      </c>
      <c r="D7" s="3"/>
      <c r="E7" s="11" t="s">
        <v>172</v>
      </c>
      <c r="F7" s="3"/>
      <c r="G7" s="11" t="s">
        <v>173</v>
      </c>
      <c r="H7" s="3"/>
      <c r="I7" s="11" t="s">
        <v>174</v>
      </c>
      <c r="K7" s="11" t="s">
        <v>13</v>
      </c>
      <c r="L7" s="3"/>
      <c r="M7" s="11" t="s">
        <v>172</v>
      </c>
      <c r="N7" s="3"/>
      <c r="O7" s="11" t="s">
        <v>173</v>
      </c>
      <c r="P7" s="3"/>
      <c r="Q7" s="22" t="s">
        <v>174</v>
      </c>
      <c r="R7" s="22"/>
    </row>
    <row r="8" spans="1:18" ht="21.75" customHeight="1" x14ac:dyDescent="0.2">
      <c r="A8" s="62" t="s">
        <v>45</v>
      </c>
      <c r="B8" s="30"/>
      <c r="C8" s="29">
        <v>1</v>
      </c>
      <c r="D8" s="30"/>
      <c r="E8" s="29">
        <v>1</v>
      </c>
      <c r="F8" s="30"/>
      <c r="G8" s="29">
        <v>4004</v>
      </c>
      <c r="H8" s="30"/>
      <c r="I8" s="29">
        <v>-4003</v>
      </c>
      <c r="J8" s="30"/>
      <c r="K8" s="29">
        <v>2571028</v>
      </c>
      <c r="L8" s="30"/>
      <c r="M8" s="29">
        <v>14742988359</v>
      </c>
      <c r="N8" s="30"/>
      <c r="O8" s="29">
        <v>14567661517</v>
      </c>
      <c r="P8" s="30"/>
      <c r="Q8" s="57">
        <v>175326842</v>
      </c>
      <c r="R8" s="57"/>
    </row>
    <row r="9" spans="1:18" ht="21.75" customHeight="1" x14ac:dyDescent="0.2">
      <c r="A9" s="63" t="s">
        <v>21</v>
      </c>
      <c r="B9" s="30"/>
      <c r="C9" s="31">
        <v>1</v>
      </c>
      <c r="D9" s="30"/>
      <c r="E9" s="31">
        <v>1</v>
      </c>
      <c r="F9" s="30"/>
      <c r="G9" s="31">
        <v>1717</v>
      </c>
      <c r="H9" s="30"/>
      <c r="I9" s="31">
        <v>-1716</v>
      </c>
      <c r="J9" s="30"/>
      <c r="K9" s="31">
        <v>2723447</v>
      </c>
      <c r="L9" s="30"/>
      <c r="M9" s="31">
        <v>7162539901</v>
      </c>
      <c r="N9" s="30"/>
      <c r="O9" s="31">
        <v>7120047566</v>
      </c>
      <c r="P9" s="30"/>
      <c r="Q9" s="58">
        <v>42492335</v>
      </c>
      <c r="R9" s="58"/>
    </row>
    <row r="10" spans="1:18" ht="21.75" customHeight="1" x14ac:dyDescent="0.2">
      <c r="A10" s="63" t="s">
        <v>40</v>
      </c>
      <c r="B10" s="30"/>
      <c r="C10" s="31">
        <v>741582</v>
      </c>
      <c r="D10" s="30"/>
      <c r="E10" s="31">
        <v>6630893114</v>
      </c>
      <c r="F10" s="30"/>
      <c r="G10" s="31">
        <v>4747372161</v>
      </c>
      <c r="H10" s="30"/>
      <c r="I10" s="31">
        <v>1883520953</v>
      </c>
      <c r="J10" s="30"/>
      <c r="K10" s="31">
        <v>8462457</v>
      </c>
      <c r="L10" s="30"/>
      <c r="M10" s="31">
        <v>165083282150</v>
      </c>
      <c r="N10" s="30"/>
      <c r="O10" s="31">
        <v>153027131623</v>
      </c>
      <c r="P10" s="30"/>
      <c r="Q10" s="58">
        <v>12056150527</v>
      </c>
      <c r="R10" s="58"/>
    </row>
    <row r="11" spans="1:18" ht="21.75" customHeight="1" x14ac:dyDescent="0.2">
      <c r="A11" s="63" t="s">
        <v>25</v>
      </c>
      <c r="B11" s="30"/>
      <c r="C11" s="31">
        <v>18000</v>
      </c>
      <c r="D11" s="30"/>
      <c r="E11" s="31">
        <v>3977401929</v>
      </c>
      <c r="F11" s="30"/>
      <c r="G11" s="31">
        <v>3221795582</v>
      </c>
      <c r="H11" s="30"/>
      <c r="I11" s="31">
        <v>755606347</v>
      </c>
      <c r="J11" s="30"/>
      <c r="K11" s="31">
        <v>408000</v>
      </c>
      <c r="L11" s="30"/>
      <c r="M11" s="31">
        <v>68908687509</v>
      </c>
      <c r="N11" s="30"/>
      <c r="O11" s="31">
        <v>73027365842</v>
      </c>
      <c r="P11" s="30"/>
      <c r="Q11" s="58">
        <v>-4118678333</v>
      </c>
      <c r="R11" s="58"/>
    </row>
    <row r="12" spans="1:18" ht="21.75" customHeight="1" x14ac:dyDescent="0.2">
      <c r="A12" s="63" t="s">
        <v>24</v>
      </c>
      <c r="B12" s="30"/>
      <c r="C12" s="31">
        <v>25000</v>
      </c>
      <c r="D12" s="30"/>
      <c r="E12" s="31">
        <v>5193650948</v>
      </c>
      <c r="F12" s="30"/>
      <c r="G12" s="31">
        <v>3628282485</v>
      </c>
      <c r="H12" s="30"/>
      <c r="I12" s="31">
        <v>1565368463</v>
      </c>
      <c r="J12" s="30"/>
      <c r="K12" s="31">
        <v>725000</v>
      </c>
      <c r="L12" s="30"/>
      <c r="M12" s="31">
        <v>105445786220</v>
      </c>
      <c r="N12" s="30"/>
      <c r="O12" s="31">
        <v>105220192487</v>
      </c>
      <c r="P12" s="30"/>
      <c r="Q12" s="58">
        <v>225593733</v>
      </c>
      <c r="R12" s="58"/>
    </row>
    <row r="13" spans="1:18" ht="21.75" customHeight="1" x14ac:dyDescent="0.2">
      <c r="A13" s="63" t="s">
        <v>55</v>
      </c>
      <c r="B13" s="30"/>
      <c r="C13" s="31">
        <v>1</v>
      </c>
      <c r="D13" s="30"/>
      <c r="E13" s="31">
        <v>1</v>
      </c>
      <c r="F13" s="30"/>
      <c r="G13" s="31">
        <v>14602</v>
      </c>
      <c r="H13" s="30"/>
      <c r="I13" s="31">
        <v>-14601</v>
      </c>
      <c r="J13" s="30"/>
      <c r="K13" s="31">
        <v>13581590</v>
      </c>
      <c r="L13" s="30"/>
      <c r="M13" s="31">
        <v>172989174325</v>
      </c>
      <c r="N13" s="30"/>
      <c r="O13" s="31">
        <v>198326449899</v>
      </c>
      <c r="P13" s="30"/>
      <c r="Q13" s="58">
        <v>-25337275574</v>
      </c>
      <c r="R13" s="58"/>
    </row>
    <row r="14" spans="1:18" ht="21.75" customHeight="1" x14ac:dyDescent="0.2">
      <c r="A14" s="63" t="s">
        <v>20</v>
      </c>
      <c r="B14" s="30"/>
      <c r="C14" s="31">
        <v>11400000</v>
      </c>
      <c r="D14" s="30"/>
      <c r="E14" s="31">
        <v>32396059654</v>
      </c>
      <c r="F14" s="30"/>
      <c r="G14" s="31">
        <v>36296940239</v>
      </c>
      <c r="H14" s="30"/>
      <c r="I14" s="31">
        <f>-3900880585+5246794439</f>
        <v>1345913854</v>
      </c>
      <c r="J14" s="30"/>
      <c r="K14" s="31">
        <v>29700000</v>
      </c>
      <c r="L14" s="30"/>
      <c r="M14" s="31">
        <v>92281210894</v>
      </c>
      <c r="N14" s="30"/>
      <c r="O14" s="31">
        <v>94563081855</v>
      </c>
      <c r="P14" s="30"/>
      <c r="Q14" s="58">
        <v>-2281870961</v>
      </c>
      <c r="R14" s="58"/>
    </row>
    <row r="15" spans="1:18" ht="21.75" customHeight="1" x14ac:dyDescent="0.2">
      <c r="A15" s="63" t="s">
        <v>22</v>
      </c>
      <c r="B15" s="30"/>
      <c r="C15" s="31">
        <v>1</v>
      </c>
      <c r="D15" s="30"/>
      <c r="E15" s="31">
        <v>1</v>
      </c>
      <c r="F15" s="30"/>
      <c r="G15" s="31">
        <v>5392</v>
      </c>
      <c r="H15" s="30"/>
      <c r="I15" s="31">
        <v>-5391</v>
      </c>
      <c r="J15" s="30"/>
      <c r="K15" s="31">
        <v>5516487</v>
      </c>
      <c r="L15" s="30"/>
      <c r="M15" s="31">
        <v>76206879103</v>
      </c>
      <c r="N15" s="30"/>
      <c r="O15" s="31">
        <v>77538998819</v>
      </c>
      <c r="P15" s="30"/>
      <c r="Q15" s="58">
        <v>-1332119716</v>
      </c>
      <c r="R15" s="58"/>
    </row>
    <row r="16" spans="1:18" ht="21.75" customHeight="1" x14ac:dyDescent="0.2">
      <c r="A16" s="63" t="s">
        <v>47</v>
      </c>
      <c r="B16" s="30"/>
      <c r="C16" s="31">
        <v>1000000</v>
      </c>
      <c r="D16" s="30"/>
      <c r="E16" s="31">
        <v>11696997008</v>
      </c>
      <c r="F16" s="30"/>
      <c r="G16" s="31">
        <v>11421634727</v>
      </c>
      <c r="H16" s="30"/>
      <c r="I16" s="31">
        <f>275362281+467203727</f>
        <v>742566008</v>
      </c>
      <c r="J16" s="30"/>
      <c r="K16" s="31">
        <v>4500000</v>
      </c>
      <c r="L16" s="30"/>
      <c r="M16" s="31">
        <v>50356251045</v>
      </c>
      <c r="N16" s="30"/>
      <c r="O16" s="31">
        <v>51397355250</v>
      </c>
      <c r="P16" s="30"/>
      <c r="Q16" s="58">
        <v>-1041104205</v>
      </c>
      <c r="R16" s="58"/>
    </row>
    <row r="17" spans="1:18" ht="21.75" customHeight="1" x14ac:dyDescent="0.2">
      <c r="A17" s="63" t="s">
        <v>59</v>
      </c>
      <c r="B17" s="30"/>
      <c r="C17" s="31">
        <v>27000000</v>
      </c>
      <c r="D17" s="30"/>
      <c r="E17" s="31">
        <v>41497238366</v>
      </c>
      <c r="F17" s="30"/>
      <c r="G17" s="31">
        <v>40294358496</v>
      </c>
      <c r="H17" s="30"/>
      <c r="I17" s="31">
        <v>1202879870</v>
      </c>
      <c r="J17" s="30"/>
      <c r="K17" s="31">
        <v>27000000</v>
      </c>
      <c r="L17" s="30"/>
      <c r="M17" s="31">
        <v>41497238366</v>
      </c>
      <c r="N17" s="30"/>
      <c r="O17" s="31">
        <v>40294358496</v>
      </c>
      <c r="P17" s="30"/>
      <c r="Q17" s="58">
        <v>1202879870</v>
      </c>
      <c r="R17" s="58"/>
    </row>
    <row r="18" spans="1:18" ht="21.75" customHeight="1" x14ac:dyDescent="0.2">
      <c r="A18" s="63" t="s">
        <v>105</v>
      </c>
      <c r="B18" s="30"/>
      <c r="C18" s="31">
        <v>6000</v>
      </c>
      <c r="D18" s="30"/>
      <c r="E18" s="31">
        <v>36919180800</v>
      </c>
      <c r="F18" s="30"/>
      <c r="G18" s="31">
        <v>28574998166</v>
      </c>
      <c r="H18" s="30"/>
      <c r="I18" s="31">
        <v>8344182634</v>
      </c>
      <c r="J18" s="30"/>
      <c r="K18" s="31">
        <v>6000</v>
      </c>
      <c r="L18" s="30"/>
      <c r="M18" s="31">
        <v>36919180800</v>
      </c>
      <c r="N18" s="30"/>
      <c r="O18" s="31">
        <v>28574998166</v>
      </c>
      <c r="P18" s="30"/>
      <c r="Q18" s="58">
        <v>8344182634</v>
      </c>
      <c r="R18" s="58"/>
    </row>
    <row r="19" spans="1:18" ht="21.75" customHeight="1" x14ac:dyDescent="0.2">
      <c r="A19" s="63" t="s">
        <v>46</v>
      </c>
      <c r="B19" s="30"/>
      <c r="C19" s="31">
        <v>13610205</v>
      </c>
      <c r="D19" s="30"/>
      <c r="E19" s="31">
        <v>69871275118</v>
      </c>
      <c r="F19" s="30"/>
      <c r="G19" s="31">
        <v>65344622358</v>
      </c>
      <c r="H19" s="30"/>
      <c r="I19" s="31">
        <v>4526652760</v>
      </c>
      <c r="J19" s="30"/>
      <c r="K19" s="31">
        <v>132155705</v>
      </c>
      <c r="L19" s="30"/>
      <c r="M19" s="31">
        <v>649100371108</v>
      </c>
      <c r="N19" s="30"/>
      <c r="O19" s="31">
        <v>634512566815</v>
      </c>
      <c r="P19" s="30"/>
      <c r="Q19" s="58">
        <v>14587804293</v>
      </c>
      <c r="R19" s="58"/>
    </row>
    <row r="20" spans="1:18" ht="21.75" customHeight="1" x14ac:dyDescent="0.2">
      <c r="A20" s="63" t="s">
        <v>53</v>
      </c>
      <c r="B20" s="30"/>
      <c r="C20" s="31">
        <v>2365330</v>
      </c>
      <c r="D20" s="30"/>
      <c r="E20" s="31">
        <v>39425268478</v>
      </c>
      <c r="F20" s="30"/>
      <c r="G20" s="31">
        <v>36133559706</v>
      </c>
      <c r="H20" s="30"/>
      <c r="I20" s="31">
        <v>3291708772</v>
      </c>
      <c r="J20" s="30"/>
      <c r="K20" s="31">
        <v>7675154</v>
      </c>
      <c r="L20" s="30"/>
      <c r="M20" s="31">
        <v>157534554123</v>
      </c>
      <c r="N20" s="30"/>
      <c r="O20" s="31">
        <v>154207576670</v>
      </c>
      <c r="P20" s="30"/>
      <c r="Q20" s="58">
        <v>3326977453</v>
      </c>
      <c r="R20" s="58"/>
    </row>
    <row r="21" spans="1:18" ht="21.75" customHeight="1" x14ac:dyDescent="0.2">
      <c r="A21" s="63" t="s">
        <v>19</v>
      </c>
      <c r="B21" s="30"/>
      <c r="C21" s="31">
        <v>55000000</v>
      </c>
      <c r="D21" s="30"/>
      <c r="E21" s="31">
        <v>222903633407</v>
      </c>
      <c r="F21" s="30"/>
      <c r="G21" s="31">
        <v>158769666872</v>
      </c>
      <c r="H21" s="30"/>
      <c r="I21" s="31">
        <v>64133966535</v>
      </c>
      <c r="J21" s="30"/>
      <c r="K21" s="31">
        <v>173000000</v>
      </c>
      <c r="L21" s="30"/>
      <c r="M21" s="31">
        <v>558969545977</v>
      </c>
      <c r="N21" s="30"/>
      <c r="O21" s="31">
        <v>499402767229</v>
      </c>
      <c r="P21" s="30"/>
      <c r="Q21" s="58">
        <v>59566778748</v>
      </c>
      <c r="R21" s="58"/>
    </row>
    <row r="22" spans="1:18" ht="21.75" customHeight="1" x14ac:dyDescent="0.2">
      <c r="A22" s="63" t="s">
        <v>43</v>
      </c>
      <c r="B22" s="30"/>
      <c r="C22" s="31">
        <v>26948946</v>
      </c>
      <c r="D22" s="30"/>
      <c r="E22" s="31">
        <v>42552945300</v>
      </c>
      <c r="F22" s="30"/>
      <c r="G22" s="31">
        <v>36942874439</v>
      </c>
      <c r="H22" s="30"/>
      <c r="I22" s="31">
        <f>5610070861-3722220013</f>
        <v>1887850848</v>
      </c>
      <c r="J22" s="30"/>
      <c r="K22" s="31">
        <v>29957345</v>
      </c>
      <c r="L22" s="30"/>
      <c r="M22" s="31">
        <v>130164610512</v>
      </c>
      <c r="N22" s="30"/>
      <c r="O22" s="31">
        <v>129558629033</v>
      </c>
      <c r="P22" s="30"/>
      <c r="Q22" s="58">
        <v>605981479</v>
      </c>
      <c r="R22" s="58"/>
    </row>
    <row r="23" spans="1:18" ht="21.75" customHeight="1" x14ac:dyDescent="0.2">
      <c r="A23" s="63" t="s">
        <v>33</v>
      </c>
      <c r="B23" s="30"/>
      <c r="C23" s="31">
        <v>4499999</v>
      </c>
      <c r="D23" s="30"/>
      <c r="E23" s="31">
        <v>56964121824</v>
      </c>
      <c r="F23" s="30"/>
      <c r="G23" s="31">
        <v>44687507819</v>
      </c>
      <c r="H23" s="30"/>
      <c r="I23" s="31">
        <f>12276614005-1878754082</f>
        <v>10397859923</v>
      </c>
      <c r="J23" s="30"/>
      <c r="K23" s="31">
        <v>4499999</v>
      </c>
      <c r="L23" s="30"/>
      <c r="M23" s="31">
        <v>56964121824</v>
      </c>
      <c r="N23" s="30"/>
      <c r="O23" s="31">
        <v>44687507819</v>
      </c>
      <c r="P23" s="30"/>
      <c r="Q23" s="58">
        <v>12276614005</v>
      </c>
      <c r="R23" s="58"/>
    </row>
    <row r="24" spans="1:18" ht="21.75" customHeight="1" x14ac:dyDescent="0.2">
      <c r="A24" s="63" t="s">
        <v>39</v>
      </c>
      <c r="B24" s="30"/>
      <c r="C24" s="31">
        <v>6450632</v>
      </c>
      <c r="D24" s="30"/>
      <c r="E24" s="31">
        <v>124797800179</v>
      </c>
      <c r="F24" s="30"/>
      <c r="G24" s="31">
        <v>115356391059</v>
      </c>
      <c r="H24" s="30"/>
      <c r="I24" s="31">
        <v>9441409120</v>
      </c>
      <c r="J24" s="30"/>
      <c r="K24" s="31">
        <v>31791349</v>
      </c>
      <c r="L24" s="30"/>
      <c r="M24" s="31">
        <v>581323358979</v>
      </c>
      <c r="N24" s="30"/>
      <c r="O24" s="31">
        <v>568523406335</v>
      </c>
      <c r="P24" s="30"/>
      <c r="Q24" s="58">
        <v>12799952644</v>
      </c>
      <c r="R24" s="58"/>
    </row>
    <row r="25" spans="1:18" ht="21.75" customHeight="1" x14ac:dyDescent="0.2">
      <c r="A25" s="63" t="s">
        <v>64</v>
      </c>
      <c r="B25" s="30"/>
      <c r="C25" s="31">
        <v>43374936</v>
      </c>
      <c r="D25" s="30"/>
      <c r="E25" s="31">
        <v>192285185203</v>
      </c>
      <c r="F25" s="30"/>
      <c r="G25" s="31">
        <v>192285185203</v>
      </c>
      <c r="H25" s="30"/>
      <c r="I25" s="31">
        <v>0</v>
      </c>
      <c r="J25" s="30"/>
      <c r="K25" s="31">
        <v>44002944</v>
      </c>
      <c r="L25" s="30"/>
      <c r="M25" s="31">
        <v>194058115848</v>
      </c>
      <c r="N25" s="30"/>
      <c r="O25" s="31">
        <v>194017444132</v>
      </c>
      <c r="P25" s="30"/>
      <c r="Q25" s="58">
        <v>40671716</v>
      </c>
      <c r="R25" s="58"/>
    </row>
    <row r="26" spans="1:18" ht="21.75" customHeight="1" x14ac:dyDescent="0.2">
      <c r="A26" s="63" t="s">
        <v>32</v>
      </c>
      <c r="B26" s="30"/>
      <c r="C26" s="31">
        <v>447057</v>
      </c>
      <c r="D26" s="30"/>
      <c r="E26" s="31">
        <v>9941161161</v>
      </c>
      <c r="F26" s="30"/>
      <c r="G26" s="31">
        <v>11603205901</v>
      </c>
      <c r="H26" s="30"/>
      <c r="I26" s="31">
        <v>-1662044740</v>
      </c>
      <c r="J26" s="30"/>
      <c r="K26" s="31">
        <v>6071900</v>
      </c>
      <c r="L26" s="30"/>
      <c r="M26" s="31">
        <v>152292576876</v>
      </c>
      <c r="N26" s="30"/>
      <c r="O26" s="31">
        <v>157594012522</v>
      </c>
      <c r="P26" s="30"/>
      <c r="Q26" s="58">
        <v>-5301435646</v>
      </c>
      <c r="R26" s="58"/>
    </row>
    <row r="27" spans="1:18" ht="21.75" customHeight="1" x14ac:dyDescent="0.2">
      <c r="A27" s="63" t="s">
        <v>48</v>
      </c>
      <c r="B27" s="30"/>
      <c r="C27" s="31">
        <v>1</v>
      </c>
      <c r="D27" s="30"/>
      <c r="E27" s="31">
        <v>1</v>
      </c>
      <c r="F27" s="30"/>
      <c r="G27" s="31">
        <v>1497</v>
      </c>
      <c r="H27" s="30"/>
      <c r="I27" s="31">
        <v>-1496</v>
      </c>
      <c r="J27" s="30"/>
      <c r="K27" s="31">
        <v>53585748</v>
      </c>
      <c r="L27" s="30"/>
      <c r="M27" s="31">
        <v>68937129672</v>
      </c>
      <c r="N27" s="30"/>
      <c r="O27" s="31">
        <v>81125508193</v>
      </c>
      <c r="P27" s="30"/>
      <c r="Q27" s="58">
        <v>-12188378521</v>
      </c>
      <c r="R27" s="58"/>
    </row>
    <row r="28" spans="1:18" ht="21.75" customHeight="1" x14ac:dyDescent="0.2">
      <c r="A28" s="63" t="s">
        <v>38</v>
      </c>
      <c r="B28" s="30"/>
      <c r="C28" s="31">
        <v>6927837</v>
      </c>
      <c r="D28" s="30"/>
      <c r="E28" s="31">
        <v>55161797124</v>
      </c>
      <c r="F28" s="30"/>
      <c r="G28" s="31">
        <v>44556407660</v>
      </c>
      <c r="H28" s="30"/>
      <c r="I28" s="31">
        <f>10605389464-3994237747</f>
        <v>6611151717</v>
      </c>
      <c r="J28" s="30"/>
      <c r="K28" s="31">
        <v>12800000</v>
      </c>
      <c r="L28" s="30"/>
      <c r="M28" s="31">
        <v>92850241811</v>
      </c>
      <c r="N28" s="30"/>
      <c r="O28" s="31">
        <v>82323244800</v>
      </c>
      <c r="P28" s="30"/>
      <c r="Q28" s="58">
        <v>10526997011</v>
      </c>
      <c r="R28" s="58"/>
    </row>
    <row r="29" spans="1:18" ht="21.75" customHeight="1" x14ac:dyDescent="0.2">
      <c r="A29" s="63" t="s">
        <v>69</v>
      </c>
      <c r="B29" s="30"/>
      <c r="C29" s="31">
        <v>27000000</v>
      </c>
      <c r="D29" s="30"/>
      <c r="E29" s="31">
        <v>40294358496</v>
      </c>
      <c r="F29" s="30"/>
      <c r="G29" s="31">
        <v>40294358496</v>
      </c>
      <c r="H29" s="30"/>
      <c r="I29" s="31">
        <v>0</v>
      </c>
      <c r="J29" s="30"/>
      <c r="K29" s="31">
        <v>27000000</v>
      </c>
      <c r="L29" s="30"/>
      <c r="M29" s="31">
        <v>40294358496</v>
      </c>
      <c r="N29" s="30"/>
      <c r="O29" s="31">
        <v>40294358496</v>
      </c>
      <c r="P29" s="30"/>
      <c r="Q29" s="58">
        <v>0</v>
      </c>
      <c r="R29" s="58"/>
    </row>
    <row r="30" spans="1:18" ht="21.75" customHeight="1" x14ac:dyDescent="0.2">
      <c r="A30" s="63" t="s">
        <v>106</v>
      </c>
      <c r="B30" s="30"/>
      <c r="C30" s="31">
        <v>0</v>
      </c>
      <c r="D30" s="30"/>
      <c r="E30" s="31">
        <v>0</v>
      </c>
      <c r="F30" s="30"/>
      <c r="G30" s="31">
        <v>0</v>
      </c>
      <c r="H30" s="30"/>
      <c r="I30" s="31">
        <v>0</v>
      </c>
      <c r="J30" s="30"/>
      <c r="K30" s="31">
        <v>3947639</v>
      </c>
      <c r="L30" s="30"/>
      <c r="M30" s="31">
        <v>169441774945</v>
      </c>
      <c r="N30" s="30"/>
      <c r="O30" s="31">
        <v>146713928993</v>
      </c>
      <c r="P30" s="30"/>
      <c r="Q30" s="58">
        <v>22727845952</v>
      </c>
      <c r="R30" s="58"/>
    </row>
    <row r="31" spans="1:18" ht="21.75" customHeight="1" x14ac:dyDescent="0.2">
      <c r="A31" s="63" t="s">
        <v>107</v>
      </c>
      <c r="B31" s="30"/>
      <c r="C31" s="31">
        <v>0</v>
      </c>
      <c r="D31" s="30"/>
      <c r="E31" s="31">
        <v>0</v>
      </c>
      <c r="F31" s="30"/>
      <c r="G31" s="31">
        <v>0</v>
      </c>
      <c r="H31" s="30"/>
      <c r="I31" s="31">
        <v>0</v>
      </c>
      <c r="J31" s="30"/>
      <c r="K31" s="31">
        <v>3850000</v>
      </c>
      <c r="L31" s="30"/>
      <c r="M31" s="31">
        <v>106354879640</v>
      </c>
      <c r="N31" s="30"/>
      <c r="O31" s="31">
        <v>112899228750</v>
      </c>
      <c r="P31" s="30"/>
      <c r="Q31" s="58">
        <v>-6544349110</v>
      </c>
      <c r="R31" s="58"/>
    </row>
    <row r="32" spans="1:18" ht="21.75" customHeight="1" x14ac:dyDescent="0.2">
      <c r="A32" s="63" t="s">
        <v>108</v>
      </c>
      <c r="B32" s="30"/>
      <c r="C32" s="31">
        <v>0</v>
      </c>
      <c r="D32" s="30"/>
      <c r="E32" s="31">
        <v>0</v>
      </c>
      <c r="F32" s="30"/>
      <c r="G32" s="31">
        <v>0</v>
      </c>
      <c r="H32" s="30"/>
      <c r="I32" s="31">
        <v>0</v>
      </c>
      <c r="J32" s="30"/>
      <c r="K32" s="31">
        <v>47034000</v>
      </c>
      <c r="L32" s="30"/>
      <c r="M32" s="31">
        <v>111146183465</v>
      </c>
      <c r="N32" s="30"/>
      <c r="O32" s="31">
        <v>108095589482</v>
      </c>
      <c r="P32" s="30"/>
      <c r="Q32" s="58">
        <v>3050593983</v>
      </c>
      <c r="R32" s="58"/>
    </row>
    <row r="33" spans="1:18" ht="21.75" customHeight="1" x14ac:dyDescent="0.2">
      <c r="A33" s="63" t="s">
        <v>54</v>
      </c>
      <c r="B33" s="30"/>
      <c r="C33" s="31">
        <v>0</v>
      </c>
      <c r="D33" s="30"/>
      <c r="E33" s="31">
        <v>0</v>
      </c>
      <c r="F33" s="30"/>
      <c r="G33" s="31">
        <v>0</v>
      </c>
      <c r="H33" s="30"/>
      <c r="I33" s="31">
        <v>0</v>
      </c>
      <c r="J33" s="30"/>
      <c r="K33" s="31">
        <v>52172568</v>
      </c>
      <c r="L33" s="30"/>
      <c r="M33" s="31">
        <v>365982805643</v>
      </c>
      <c r="N33" s="30"/>
      <c r="O33" s="31">
        <v>360441881488</v>
      </c>
      <c r="P33" s="30"/>
      <c r="Q33" s="58">
        <v>5540924155</v>
      </c>
      <c r="R33" s="58"/>
    </row>
    <row r="34" spans="1:18" ht="21.75" customHeight="1" x14ac:dyDescent="0.2">
      <c r="A34" s="63" t="s">
        <v>34</v>
      </c>
      <c r="B34" s="30"/>
      <c r="C34" s="31">
        <v>0</v>
      </c>
      <c r="D34" s="30"/>
      <c r="E34" s="31">
        <v>0</v>
      </c>
      <c r="F34" s="30"/>
      <c r="G34" s="31">
        <v>0</v>
      </c>
      <c r="H34" s="30"/>
      <c r="I34" s="31">
        <v>0</v>
      </c>
      <c r="J34" s="30"/>
      <c r="K34" s="31">
        <v>67612732</v>
      </c>
      <c r="L34" s="30"/>
      <c r="M34" s="31">
        <v>551550071896</v>
      </c>
      <c r="N34" s="30"/>
      <c r="O34" s="31">
        <v>546420846687</v>
      </c>
      <c r="P34" s="30"/>
      <c r="Q34" s="58">
        <v>5129225209</v>
      </c>
      <c r="R34" s="58"/>
    </row>
    <row r="35" spans="1:18" ht="21.75" customHeight="1" x14ac:dyDescent="0.2">
      <c r="A35" s="63" t="s">
        <v>109</v>
      </c>
      <c r="B35" s="30"/>
      <c r="C35" s="31">
        <v>0</v>
      </c>
      <c r="D35" s="30"/>
      <c r="E35" s="31">
        <v>0</v>
      </c>
      <c r="F35" s="30"/>
      <c r="G35" s="31">
        <v>0</v>
      </c>
      <c r="H35" s="30"/>
      <c r="I35" s="31">
        <v>0</v>
      </c>
      <c r="J35" s="30"/>
      <c r="K35" s="31">
        <v>7404847</v>
      </c>
      <c r="L35" s="30"/>
      <c r="M35" s="31">
        <v>47873346165</v>
      </c>
      <c r="N35" s="30"/>
      <c r="O35" s="31">
        <v>57046108242</v>
      </c>
      <c r="P35" s="30"/>
      <c r="Q35" s="58">
        <v>-9172762077</v>
      </c>
      <c r="R35" s="58"/>
    </row>
    <row r="36" spans="1:18" ht="21.75" customHeight="1" x14ac:dyDescent="0.2">
      <c r="A36" s="63" t="s">
        <v>27</v>
      </c>
      <c r="B36" s="30"/>
      <c r="C36" s="31">
        <v>0</v>
      </c>
      <c r="D36" s="30"/>
      <c r="E36" s="31">
        <v>0</v>
      </c>
      <c r="F36" s="30"/>
      <c r="G36" s="31">
        <v>0</v>
      </c>
      <c r="H36" s="30"/>
      <c r="I36" s="31">
        <v>0</v>
      </c>
      <c r="J36" s="30"/>
      <c r="K36" s="31">
        <v>9010697</v>
      </c>
      <c r="L36" s="30"/>
      <c r="M36" s="31">
        <v>51326329673</v>
      </c>
      <c r="N36" s="30"/>
      <c r="O36" s="31">
        <v>50607520942</v>
      </c>
      <c r="P36" s="30"/>
      <c r="Q36" s="58">
        <v>718808731</v>
      </c>
      <c r="R36" s="58"/>
    </row>
    <row r="37" spans="1:18" ht="21.75" customHeight="1" x14ac:dyDescent="0.2">
      <c r="A37" s="63" t="s">
        <v>26</v>
      </c>
      <c r="B37" s="30"/>
      <c r="C37" s="31">
        <v>0</v>
      </c>
      <c r="D37" s="30"/>
      <c r="E37" s="31">
        <v>0</v>
      </c>
      <c r="F37" s="30"/>
      <c r="G37" s="31">
        <v>0</v>
      </c>
      <c r="H37" s="30"/>
      <c r="I37" s="31">
        <v>0</v>
      </c>
      <c r="J37" s="30"/>
      <c r="K37" s="31">
        <v>1835578</v>
      </c>
      <c r="L37" s="30"/>
      <c r="M37" s="31">
        <v>20085198405</v>
      </c>
      <c r="N37" s="30"/>
      <c r="O37" s="31">
        <v>19158891286</v>
      </c>
      <c r="P37" s="30"/>
      <c r="Q37" s="58">
        <v>926307119</v>
      </c>
      <c r="R37" s="58"/>
    </row>
    <row r="38" spans="1:18" ht="21.75" customHeight="1" x14ac:dyDescent="0.2">
      <c r="A38" s="63" t="s">
        <v>57</v>
      </c>
      <c r="B38" s="30"/>
      <c r="C38" s="31">
        <v>0</v>
      </c>
      <c r="D38" s="30"/>
      <c r="E38" s="31">
        <v>0</v>
      </c>
      <c r="F38" s="30"/>
      <c r="G38" s="31">
        <v>0</v>
      </c>
      <c r="H38" s="30"/>
      <c r="I38" s="31">
        <v>0</v>
      </c>
      <c r="J38" s="30"/>
      <c r="K38" s="31">
        <v>7688531</v>
      </c>
      <c r="L38" s="30"/>
      <c r="M38" s="31">
        <v>56098385119</v>
      </c>
      <c r="N38" s="30"/>
      <c r="O38" s="31">
        <v>53499489689</v>
      </c>
      <c r="P38" s="30"/>
      <c r="Q38" s="58">
        <v>2598895430</v>
      </c>
      <c r="R38" s="58"/>
    </row>
    <row r="39" spans="1:18" ht="21.75" customHeight="1" x14ac:dyDescent="0.2">
      <c r="A39" s="63" t="s">
        <v>110</v>
      </c>
      <c r="B39" s="30"/>
      <c r="C39" s="31">
        <v>0</v>
      </c>
      <c r="D39" s="30"/>
      <c r="E39" s="31">
        <v>0</v>
      </c>
      <c r="F39" s="30"/>
      <c r="G39" s="31">
        <v>0</v>
      </c>
      <c r="H39" s="30"/>
      <c r="I39" s="31">
        <v>0</v>
      </c>
      <c r="J39" s="30"/>
      <c r="K39" s="31">
        <v>2409443</v>
      </c>
      <c r="L39" s="30"/>
      <c r="M39" s="31">
        <v>23701547177</v>
      </c>
      <c r="N39" s="30"/>
      <c r="O39" s="31">
        <v>24190578822</v>
      </c>
      <c r="P39" s="30"/>
      <c r="Q39" s="58">
        <v>-489031645</v>
      </c>
      <c r="R39" s="58"/>
    </row>
    <row r="40" spans="1:18" ht="21.75" customHeight="1" x14ac:dyDescent="0.2">
      <c r="A40" s="63" t="s">
        <v>52</v>
      </c>
      <c r="B40" s="30"/>
      <c r="C40" s="31">
        <v>0</v>
      </c>
      <c r="D40" s="30"/>
      <c r="E40" s="31">
        <v>0</v>
      </c>
      <c r="F40" s="30"/>
      <c r="G40" s="31">
        <v>0</v>
      </c>
      <c r="H40" s="30"/>
      <c r="I40" s="31">
        <v>0</v>
      </c>
      <c r="J40" s="30"/>
      <c r="K40" s="31">
        <v>15613484</v>
      </c>
      <c r="L40" s="30"/>
      <c r="M40" s="31">
        <v>116004792898</v>
      </c>
      <c r="N40" s="30"/>
      <c r="O40" s="31">
        <v>131304138700</v>
      </c>
      <c r="P40" s="30"/>
      <c r="Q40" s="58">
        <v>-15299345802</v>
      </c>
      <c r="R40" s="58"/>
    </row>
    <row r="41" spans="1:18" ht="21.75" customHeight="1" x14ac:dyDescent="0.2">
      <c r="A41" s="63" t="s">
        <v>35</v>
      </c>
      <c r="B41" s="30"/>
      <c r="C41" s="31">
        <v>0</v>
      </c>
      <c r="D41" s="30"/>
      <c r="E41" s="31">
        <v>0</v>
      </c>
      <c r="F41" s="30"/>
      <c r="G41" s="31">
        <v>0</v>
      </c>
      <c r="H41" s="30"/>
      <c r="I41" s="31">
        <v>0</v>
      </c>
      <c r="J41" s="30"/>
      <c r="K41" s="31">
        <v>12366134</v>
      </c>
      <c r="L41" s="30"/>
      <c r="M41" s="31">
        <v>127132196478</v>
      </c>
      <c r="N41" s="30"/>
      <c r="O41" s="31">
        <v>130113183956</v>
      </c>
      <c r="P41" s="30"/>
      <c r="Q41" s="58">
        <v>-2980987478</v>
      </c>
      <c r="R41" s="58"/>
    </row>
    <row r="42" spans="1:18" ht="21.75" customHeight="1" x14ac:dyDescent="0.2">
      <c r="A42" s="63" t="s">
        <v>111</v>
      </c>
      <c r="B42" s="30"/>
      <c r="C42" s="31">
        <v>0</v>
      </c>
      <c r="D42" s="30"/>
      <c r="E42" s="31">
        <v>0</v>
      </c>
      <c r="F42" s="30"/>
      <c r="G42" s="31">
        <v>0</v>
      </c>
      <c r="H42" s="30"/>
      <c r="I42" s="31">
        <v>0</v>
      </c>
      <c r="J42" s="30"/>
      <c r="K42" s="31">
        <v>4271000</v>
      </c>
      <c r="L42" s="30"/>
      <c r="M42" s="31">
        <v>45843364424</v>
      </c>
      <c r="N42" s="30"/>
      <c r="O42" s="31">
        <v>45130595656</v>
      </c>
      <c r="P42" s="30"/>
      <c r="Q42" s="58">
        <v>712768768</v>
      </c>
      <c r="R42" s="58"/>
    </row>
    <row r="43" spans="1:18" ht="21.75" customHeight="1" x14ac:dyDescent="0.2">
      <c r="A43" s="63" t="s">
        <v>112</v>
      </c>
      <c r="B43" s="30"/>
      <c r="C43" s="31">
        <v>0</v>
      </c>
      <c r="D43" s="30"/>
      <c r="E43" s="31">
        <v>0</v>
      </c>
      <c r="F43" s="30"/>
      <c r="G43" s="31">
        <v>0</v>
      </c>
      <c r="H43" s="30"/>
      <c r="I43" s="31">
        <v>0</v>
      </c>
      <c r="J43" s="30"/>
      <c r="K43" s="31">
        <v>22223372</v>
      </c>
      <c r="L43" s="30"/>
      <c r="M43" s="31">
        <v>50566447587</v>
      </c>
      <c r="N43" s="30"/>
      <c r="O43" s="31">
        <v>49020246176</v>
      </c>
      <c r="P43" s="30"/>
      <c r="Q43" s="58">
        <v>1546201411</v>
      </c>
      <c r="R43" s="58"/>
    </row>
    <row r="44" spans="1:18" ht="21.75" customHeight="1" x14ac:dyDescent="0.2">
      <c r="A44" s="63" t="s">
        <v>113</v>
      </c>
      <c r="B44" s="30"/>
      <c r="C44" s="31">
        <v>0</v>
      </c>
      <c r="D44" s="30"/>
      <c r="E44" s="31">
        <v>0</v>
      </c>
      <c r="F44" s="30"/>
      <c r="G44" s="31">
        <v>0</v>
      </c>
      <c r="H44" s="30"/>
      <c r="I44" s="31">
        <v>0</v>
      </c>
      <c r="J44" s="30"/>
      <c r="K44" s="31">
        <v>13000000</v>
      </c>
      <c r="L44" s="30"/>
      <c r="M44" s="31">
        <v>171202957374</v>
      </c>
      <c r="N44" s="30"/>
      <c r="O44" s="31">
        <v>213869857500</v>
      </c>
      <c r="P44" s="30"/>
      <c r="Q44" s="58">
        <v>-42666900126</v>
      </c>
      <c r="R44" s="58"/>
    </row>
    <row r="45" spans="1:18" ht="21.75" customHeight="1" x14ac:dyDescent="0.2">
      <c r="A45" s="63" t="s">
        <v>49</v>
      </c>
      <c r="B45" s="30"/>
      <c r="C45" s="31">
        <v>0</v>
      </c>
      <c r="D45" s="30"/>
      <c r="E45" s="31">
        <v>0</v>
      </c>
      <c r="F45" s="30"/>
      <c r="G45" s="31">
        <v>0</v>
      </c>
      <c r="H45" s="30"/>
      <c r="I45" s="31">
        <v>0</v>
      </c>
      <c r="J45" s="30"/>
      <c r="K45" s="31">
        <v>11560569</v>
      </c>
      <c r="L45" s="30"/>
      <c r="M45" s="31">
        <v>31243504101</v>
      </c>
      <c r="N45" s="30"/>
      <c r="O45" s="31">
        <v>30568144747</v>
      </c>
      <c r="P45" s="30"/>
      <c r="Q45" s="58">
        <v>675359354</v>
      </c>
      <c r="R45" s="58"/>
    </row>
    <row r="46" spans="1:18" ht="21.75" customHeight="1" x14ac:dyDescent="0.2">
      <c r="A46" s="63" t="s">
        <v>114</v>
      </c>
      <c r="B46" s="30"/>
      <c r="C46" s="31">
        <v>0</v>
      </c>
      <c r="D46" s="30"/>
      <c r="E46" s="31">
        <v>0</v>
      </c>
      <c r="F46" s="30"/>
      <c r="G46" s="31">
        <v>0</v>
      </c>
      <c r="H46" s="30"/>
      <c r="I46" s="31">
        <v>0</v>
      </c>
      <c r="J46" s="30"/>
      <c r="K46" s="31">
        <v>10000000</v>
      </c>
      <c r="L46" s="30"/>
      <c r="M46" s="31">
        <v>42227244176</v>
      </c>
      <c r="N46" s="30"/>
      <c r="O46" s="31">
        <v>44235225000</v>
      </c>
      <c r="P46" s="30"/>
      <c r="Q46" s="58">
        <v>-2007980824</v>
      </c>
      <c r="R46" s="58"/>
    </row>
    <row r="47" spans="1:18" ht="21.75" customHeight="1" x14ac:dyDescent="0.2">
      <c r="A47" s="63" t="s">
        <v>30</v>
      </c>
      <c r="B47" s="30"/>
      <c r="C47" s="31">
        <v>0</v>
      </c>
      <c r="D47" s="30"/>
      <c r="E47" s="31">
        <v>0</v>
      </c>
      <c r="F47" s="30"/>
      <c r="G47" s="31">
        <v>0</v>
      </c>
      <c r="H47" s="30"/>
      <c r="I47" s="31">
        <v>0</v>
      </c>
      <c r="J47" s="30"/>
      <c r="K47" s="31">
        <v>390000</v>
      </c>
      <c r="L47" s="30"/>
      <c r="M47" s="31">
        <v>5893301905</v>
      </c>
      <c r="N47" s="30"/>
      <c r="O47" s="31">
        <v>5749287041</v>
      </c>
      <c r="P47" s="30"/>
      <c r="Q47" s="58">
        <v>144014864</v>
      </c>
      <c r="R47" s="58"/>
    </row>
    <row r="48" spans="1:18" ht="21.75" customHeight="1" x14ac:dyDescent="0.2">
      <c r="A48" s="63" t="s">
        <v>115</v>
      </c>
      <c r="B48" s="30"/>
      <c r="C48" s="31">
        <v>0</v>
      </c>
      <c r="D48" s="30"/>
      <c r="E48" s="31">
        <v>0</v>
      </c>
      <c r="F48" s="30"/>
      <c r="G48" s="31">
        <v>0</v>
      </c>
      <c r="H48" s="30"/>
      <c r="I48" s="31">
        <v>0</v>
      </c>
      <c r="J48" s="30"/>
      <c r="K48" s="31">
        <v>20000000</v>
      </c>
      <c r="L48" s="30"/>
      <c r="M48" s="31">
        <v>68876956879</v>
      </c>
      <c r="N48" s="30"/>
      <c r="O48" s="31">
        <v>67754448000</v>
      </c>
      <c r="P48" s="30"/>
      <c r="Q48" s="58">
        <v>1122508879</v>
      </c>
      <c r="R48" s="58"/>
    </row>
    <row r="49" spans="1:18" ht="21.75" customHeight="1" x14ac:dyDescent="0.2">
      <c r="A49" s="63" t="s">
        <v>116</v>
      </c>
      <c r="B49" s="30"/>
      <c r="C49" s="31">
        <v>0</v>
      </c>
      <c r="D49" s="30"/>
      <c r="E49" s="31">
        <v>0</v>
      </c>
      <c r="F49" s="30"/>
      <c r="G49" s="31">
        <v>0</v>
      </c>
      <c r="H49" s="30"/>
      <c r="I49" s="31">
        <v>0</v>
      </c>
      <c r="J49" s="30"/>
      <c r="K49" s="31">
        <v>1519148</v>
      </c>
      <c r="L49" s="30"/>
      <c r="M49" s="31">
        <v>4410086644</v>
      </c>
      <c r="N49" s="30"/>
      <c r="O49" s="31">
        <v>4410086644</v>
      </c>
      <c r="P49" s="30"/>
      <c r="Q49" s="58">
        <v>0</v>
      </c>
      <c r="R49" s="58"/>
    </row>
    <row r="50" spans="1:18" ht="21.75" customHeight="1" x14ac:dyDescent="0.2">
      <c r="A50" s="63" t="s">
        <v>23</v>
      </c>
      <c r="B50" s="30"/>
      <c r="C50" s="31">
        <v>0</v>
      </c>
      <c r="D50" s="30"/>
      <c r="E50" s="31">
        <v>0</v>
      </c>
      <c r="F50" s="30"/>
      <c r="G50" s="31">
        <v>0</v>
      </c>
      <c r="H50" s="30"/>
      <c r="I50" s="31">
        <v>0</v>
      </c>
      <c r="J50" s="30"/>
      <c r="K50" s="31">
        <v>14569837</v>
      </c>
      <c r="L50" s="30"/>
      <c r="M50" s="31">
        <v>169735024404</v>
      </c>
      <c r="N50" s="30"/>
      <c r="O50" s="31">
        <v>180170342170</v>
      </c>
      <c r="P50" s="30"/>
      <c r="Q50" s="58">
        <v>-10435317766</v>
      </c>
      <c r="R50" s="58"/>
    </row>
    <row r="51" spans="1:18" ht="21.75" customHeight="1" x14ac:dyDescent="0.2">
      <c r="A51" s="63" t="s">
        <v>117</v>
      </c>
      <c r="B51" s="30"/>
      <c r="C51" s="31">
        <v>0</v>
      </c>
      <c r="D51" s="30"/>
      <c r="E51" s="31">
        <v>0</v>
      </c>
      <c r="F51" s="30"/>
      <c r="G51" s="31">
        <v>0</v>
      </c>
      <c r="H51" s="30"/>
      <c r="I51" s="31">
        <v>0</v>
      </c>
      <c r="J51" s="30"/>
      <c r="K51" s="31">
        <v>3288586</v>
      </c>
      <c r="L51" s="30"/>
      <c r="M51" s="31">
        <v>49658721127</v>
      </c>
      <c r="N51" s="30"/>
      <c r="O51" s="31">
        <v>49133354266</v>
      </c>
      <c r="P51" s="30"/>
      <c r="Q51" s="58">
        <v>525366861</v>
      </c>
      <c r="R51" s="58"/>
    </row>
    <row r="52" spans="1:18" ht="21.75" customHeight="1" x14ac:dyDescent="0.2">
      <c r="A52" s="63" t="s">
        <v>56</v>
      </c>
      <c r="B52" s="30"/>
      <c r="C52" s="31">
        <v>0</v>
      </c>
      <c r="D52" s="30"/>
      <c r="E52" s="31">
        <v>0</v>
      </c>
      <c r="F52" s="30"/>
      <c r="G52" s="31">
        <v>0</v>
      </c>
      <c r="H52" s="30"/>
      <c r="I52" s="31">
        <v>0</v>
      </c>
      <c r="J52" s="30"/>
      <c r="K52" s="31">
        <v>13255991</v>
      </c>
      <c r="L52" s="30"/>
      <c r="M52" s="31">
        <v>61376762567</v>
      </c>
      <c r="N52" s="30"/>
      <c r="O52" s="31">
        <v>62024693514</v>
      </c>
      <c r="P52" s="30"/>
      <c r="Q52" s="58">
        <v>-647930947</v>
      </c>
      <c r="R52" s="58"/>
    </row>
    <row r="53" spans="1:18" ht="21.75" customHeight="1" x14ac:dyDescent="0.2">
      <c r="A53" s="63" t="s">
        <v>118</v>
      </c>
      <c r="B53" s="30"/>
      <c r="C53" s="31">
        <v>0</v>
      </c>
      <c r="D53" s="30"/>
      <c r="E53" s="31">
        <v>0</v>
      </c>
      <c r="F53" s="30"/>
      <c r="G53" s="31">
        <v>0</v>
      </c>
      <c r="H53" s="30"/>
      <c r="I53" s="31">
        <v>0</v>
      </c>
      <c r="J53" s="30"/>
      <c r="K53" s="31">
        <v>3212711</v>
      </c>
      <c r="L53" s="30"/>
      <c r="M53" s="31">
        <v>12473207333</v>
      </c>
      <c r="N53" s="30"/>
      <c r="O53" s="31">
        <v>12525281039</v>
      </c>
      <c r="P53" s="30"/>
      <c r="Q53" s="58">
        <v>-52073706</v>
      </c>
      <c r="R53" s="58"/>
    </row>
    <row r="54" spans="1:18" ht="21.75" customHeight="1" x14ac:dyDescent="0.2">
      <c r="A54" s="63" t="s">
        <v>41</v>
      </c>
      <c r="B54" s="30"/>
      <c r="C54" s="31">
        <v>0</v>
      </c>
      <c r="D54" s="30"/>
      <c r="E54" s="31">
        <v>0</v>
      </c>
      <c r="F54" s="30"/>
      <c r="G54" s="31">
        <v>0</v>
      </c>
      <c r="H54" s="30"/>
      <c r="I54" s="31">
        <v>0</v>
      </c>
      <c r="J54" s="30"/>
      <c r="K54" s="31">
        <v>4174960</v>
      </c>
      <c r="L54" s="30"/>
      <c r="M54" s="31">
        <v>121100406426</v>
      </c>
      <c r="N54" s="30"/>
      <c r="O54" s="31">
        <v>126122116045</v>
      </c>
      <c r="P54" s="30"/>
      <c r="Q54" s="58">
        <v>-5021709619</v>
      </c>
      <c r="R54" s="58"/>
    </row>
    <row r="55" spans="1:18" ht="21.75" customHeight="1" x14ac:dyDescent="0.2">
      <c r="A55" s="63" t="s">
        <v>119</v>
      </c>
      <c r="B55" s="30"/>
      <c r="C55" s="31">
        <v>0</v>
      </c>
      <c r="D55" s="30"/>
      <c r="E55" s="31">
        <v>0</v>
      </c>
      <c r="F55" s="30"/>
      <c r="G55" s="31">
        <v>0</v>
      </c>
      <c r="H55" s="30"/>
      <c r="I55" s="31">
        <v>0</v>
      </c>
      <c r="J55" s="30"/>
      <c r="K55" s="31">
        <v>19000000</v>
      </c>
      <c r="L55" s="30"/>
      <c r="M55" s="31">
        <v>82249130046</v>
      </c>
      <c r="N55" s="30"/>
      <c r="O55" s="31">
        <v>102556138500</v>
      </c>
      <c r="P55" s="30"/>
      <c r="Q55" s="58">
        <v>-20307008454</v>
      </c>
      <c r="R55" s="58"/>
    </row>
    <row r="56" spans="1:18" ht="21.75" customHeight="1" x14ac:dyDescent="0.2">
      <c r="A56" s="63" t="s">
        <v>120</v>
      </c>
      <c r="B56" s="30"/>
      <c r="C56" s="31">
        <v>0</v>
      </c>
      <c r="D56" s="30"/>
      <c r="E56" s="31">
        <v>0</v>
      </c>
      <c r="F56" s="30"/>
      <c r="G56" s="31">
        <v>0</v>
      </c>
      <c r="H56" s="30"/>
      <c r="I56" s="31">
        <v>0</v>
      </c>
      <c r="J56" s="30"/>
      <c r="K56" s="31">
        <v>6999999</v>
      </c>
      <c r="L56" s="30"/>
      <c r="M56" s="31">
        <v>38148122093</v>
      </c>
      <c r="N56" s="30"/>
      <c r="O56" s="31">
        <v>41193426115</v>
      </c>
      <c r="P56" s="30"/>
      <c r="Q56" s="58">
        <v>-3045304022</v>
      </c>
      <c r="R56" s="58"/>
    </row>
    <row r="57" spans="1:18" ht="21.75" customHeight="1" x14ac:dyDescent="0.2">
      <c r="A57" s="63" t="s">
        <v>121</v>
      </c>
      <c r="B57" s="30"/>
      <c r="C57" s="31">
        <v>0</v>
      </c>
      <c r="D57" s="30"/>
      <c r="E57" s="31">
        <v>0</v>
      </c>
      <c r="F57" s="30"/>
      <c r="G57" s="31">
        <v>0</v>
      </c>
      <c r="H57" s="30"/>
      <c r="I57" s="31">
        <v>0</v>
      </c>
      <c r="J57" s="30"/>
      <c r="K57" s="31">
        <v>31236134</v>
      </c>
      <c r="L57" s="30"/>
      <c r="M57" s="31">
        <v>61425322121</v>
      </c>
      <c r="N57" s="30"/>
      <c r="O57" s="31">
        <v>64584580325</v>
      </c>
      <c r="P57" s="30"/>
      <c r="Q57" s="58">
        <v>-3159258204</v>
      </c>
      <c r="R57" s="58"/>
    </row>
    <row r="58" spans="1:18" ht="21.75" customHeight="1" x14ac:dyDescent="0.2">
      <c r="A58" s="63" t="s">
        <v>122</v>
      </c>
      <c r="B58" s="30"/>
      <c r="C58" s="31">
        <v>0</v>
      </c>
      <c r="D58" s="30"/>
      <c r="E58" s="31">
        <v>0</v>
      </c>
      <c r="F58" s="30"/>
      <c r="G58" s="31">
        <v>0</v>
      </c>
      <c r="H58" s="30"/>
      <c r="I58" s="31">
        <v>0</v>
      </c>
      <c r="J58" s="30"/>
      <c r="K58" s="31">
        <v>3738379</v>
      </c>
      <c r="L58" s="30"/>
      <c r="M58" s="31">
        <v>18815732698</v>
      </c>
      <c r="N58" s="30"/>
      <c r="O58" s="31">
        <v>17607050685</v>
      </c>
      <c r="P58" s="30"/>
      <c r="Q58" s="58">
        <v>1208682013</v>
      </c>
      <c r="R58" s="58"/>
    </row>
    <row r="59" spans="1:18" ht="21.75" customHeight="1" x14ac:dyDescent="0.2">
      <c r="A59" s="63" t="s">
        <v>36</v>
      </c>
      <c r="B59" s="30"/>
      <c r="C59" s="31">
        <v>0</v>
      </c>
      <c r="D59" s="30"/>
      <c r="E59" s="31">
        <v>0</v>
      </c>
      <c r="F59" s="30"/>
      <c r="G59" s="31">
        <v>0</v>
      </c>
      <c r="H59" s="30"/>
      <c r="I59" s="31">
        <v>0</v>
      </c>
      <c r="J59" s="30"/>
      <c r="K59" s="31">
        <v>2391608</v>
      </c>
      <c r="L59" s="30"/>
      <c r="M59" s="31">
        <v>81550659772</v>
      </c>
      <c r="N59" s="30"/>
      <c r="O59" s="31">
        <v>82922942049</v>
      </c>
      <c r="P59" s="30"/>
      <c r="Q59" s="58">
        <v>-1372282277</v>
      </c>
      <c r="R59" s="58"/>
    </row>
    <row r="60" spans="1:18" ht="21.75" customHeight="1" x14ac:dyDescent="0.2">
      <c r="A60" s="63" t="s">
        <v>28</v>
      </c>
      <c r="B60" s="30"/>
      <c r="C60" s="31">
        <v>0</v>
      </c>
      <c r="D60" s="30"/>
      <c r="E60" s="31">
        <v>0</v>
      </c>
      <c r="F60" s="30"/>
      <c r="G60" s="31">
        <v>0</v>
      </c>
      <c r="H60" s="30"/>
      <c r="I60" s="31">
        <v>0</v>
      </c>
      <c r="J60" s="30"/>
      <c r="K60" s="31">
        <v>7824002</v>
      </c>
      <c r="L60" s="30"/>
      <c r="M60" s="31">
        <v>26772001451</v>
      </c>
      <c r="N60" s="30"/>
      <c r="O60" s="31">
        <v>26785535229</v>
      </c>
      <c r="P60" s="30"/>
      <c r="Q60" s="58">
        <v>-13533778</v>
      </c>
      <c r="R60" s="58"/>
    </row>
    <row r="61" spans="1:18" ht="21.75" customHeight="1" x14ac:dyDescent="0.2">
      <c r="A61" s="63" t="s">
        <v>123</v>
      </c>
      <c r="B61" s="30"/>
      <c r="C61" s="31">
        <v>0</v>
      </c>
      <c r="D61" s="30"/>
      <c r="E61" s="31">
        <v>0</v>
      </c>
      <c r="F61" s="30"/>
      <c r="G61" s="31">
        <v>0</v>
      </c>
      <c r="H61" s="30"/>
      <c r="I61" s="31">
        <v>0</v>
      </c>
      <c r="J61" s="30"/>
      <c r="K61" s="31">
        <v>3125000</v>
      </c>
      <c r="L61" s="30"/>
      <c r="M61" s="31">
        <v>8422951844</v>
      </c>
      <c r="N61" s="30"/>
      <c r="O61" s="31">
        <v>7087679775</v>
      </c>
      <c r="P61" s="30"/>
      <c r="Q61" s="58">
        <v>1335272069</v>
      </c>
      <c r="R61" s="58"/>
    </row>
    <row r="62" spans="1:18" ht="21.75" customHeight="1" x14ac:dyDescent="0.2">
      <c r="A62" s="63" t="s">
        <v>124</v>
      </c>
      <c r="B62" s="30"/>
      <c r="C62" s="31">
        <v>0</v>
      </c>
      <c r="D62" s="30"/>
      <c r="E62" s="31">
        <v>0</v>
      </c>
      <c r="F62" s="30"/>
      <c r="G62" s="31">
        <v>0</v>
      </c>
      <c r="H62" s="30"/>
      <c r="I62" s="31">
        <v>0</v>
      </c>
      <c r="J62" s="30"/>
      <c r="K62" s="31">
        <v>15100000</v>
      </c>
      <c r="L62" s="30"/>
      <c r="M62" s="31">
        <v>312061047398</v>
      </c>
      <c r="N62" s="30"/>
      <c r="O62" s="31">
        <v>330223410000</v>
      </c>
      <c r="P62" s="30"/>
      <c r="Q62" s="58">
        <v>-18162362602</v>
      </c>
      <c r="R62" s="58"/>
    </row>
    <row r="63" spans="1:18" ht="21.75" customHeight="1" x14ac:dyDescent="0.2">
      <c r="A63" s="63" t="s">
        <v>125</v>
      </c>
      <c r="B63" s="30"/>
      <c r="C63" s="31">
        <v>0</v>
      </c>
      <c r="D63" s="30"/>
      <c r="E63" s="31">
        <v>0</v>
      </c>
      <c r="F63" s="30"/>
      <c r="G63" s="31">
        <v>0</v>
      </c>
      <c r="H63" s="30"/>
      <c r="I63" s="31">
        <v>0</v>
      </c>
      <c r="J63" s="30"/>
      <c r="K63" s="31">
        <v>1800000</v>
      </c>
      <c r="L63" s="30"/>
      <c r="M63" s="31">
        <v>8229227932</v>
      </c>
      <c r="N63" s="30"/>
      <c r="O63" s="31">
        <v>8178844590</v>
      </c>
      <c r="P63" s="30"/>
      <c r="Q63" s="58">
        <v>50383342</v>
      </c>
      <c r="R63" s="58"/>
    </row>
    <row r="64" spans="1:18" ht="21.75" customHeight="1" x14ac:dyDescent="0.2">
      <c r="A64" s="63" t="s">
        <v>126</v>
      </c>
      <c r="B64" s="30"/>
      <c r="C64" s="31">
        <v>0</v>
      </c>
      <c r="D64" s="30"/>
      <c r="E64" s="31">
        <v>0</v>
      </c>
      <c r="F64" s="30"/>
      <c r="G64" s="31">
        <v>0</v>
      </c>
      <c r="H64" s="30"/>
      <c r="I64" s="31">
        <v>0</v>
      </c>
      <c r="J64" s="30"/>
      <c r="K64" s="31">
        <v>1250000</v>
      </c>
      <c r="L64" s="30"/>
      <c r="M64" s="31">
        <v>19375314994</v>
      </c>
      <c r="N64" s="30"/>
      <c r="O64" s="31">
        <v>22813447500</v>
      </c>
      <c r="P64" s="30"/>
      <c r="Q64" s="58">
        <v>-3438132506</v>
      </c>
      <c r="R64" s="58"/>
    </row>
    <row r="65" spans="1:18" ht="21.75" customHeight="1" x14ac:dyDescent="0.2">
      <c r="A65" s="63" t="s">
        <v>127</v>
      </c>
      <c r="B65" s="30"/>
      <c r="C65" s="31">
        <v>0</v>
      </c>
      <c r="D65" s="30"/>
      <c r="E65" s="31">
        <v>0</v>
      </c>
      <c r="F65" s="30"/>
      <c r="G65" s="31">
        <v>0</v>
      </c>
      <c r="H65" s="30"/>
      <c r="I65" s="31">
        <v>0</v>
      </c>
      <c r="J65" s="30"/>
      <c r="K65" s="31">
        <v>3295243</v>
      </c>
      <c r="L65" s="30"/>
      <c r="M65" s="31">
        <v>6990187835</v>
      </c>
      <c r="N65" s="30"/>
      <c r="O65" s="31">
        <v>7000034781</v>
      </c>
      <c r="P65" s="30"/>
      <c r="Q65" s="58">
        <v>-9846946</v>
      </c>
      <c r="R65" s="58"/>
    </row>
    <row r="66" spans="1:18" ht="21.75" customHeight="1" x14ac:dyDescent="0.2">
      <c r="A66" s="63" t="s">
        <v>44</v>
      </c>
      <c r="B66" s="30"/>
      <c r="C66" s="31">
        <v>0</v>
      </c>
      <c r="D66" s="30"/>
      <c r="E66" s="31">
        <v>0</v>
      </c>
      <c r="F66" s="30"/>
      <c r="G66" s="31">
        <v>0</v>
      </c>
      <c r="H66" s="30"/>
      <c r="I66" s="31">
        <v>0</v>
      </c>
      <c r="J66" s="30"/>
      <c r="K66" s="31">
        <v>12332500</v>
      </c>
      <c r="L66" s="30"/>
      <c r="M66" s="31">
        <v>45543822489</v>
      </c>
      <c r="N66" s="30"/>
      <c r="O66" s="31">
        <v>47540873649</v>
      </c>
      <c r="P66" s="30"/>
      <c r="Q66" s="58">
        <v>-1997051160</v>
      </c>
      <c r="R66" s="58"/>
    </row>
    <row r="67" spans="1:18" ht="21.75" customHeight="1" x14ac:dyDescent="0.2">
      <c r="A67" s="63" t="s">
        <v>128</v>
      </c>
      <c r="B67" s="30"/>
      <c r="C67" s="31">
        <v>0</v>
      </c>
      <c r="D67" s="30"/>
      <c r="E67" s="31">
        <v>0</v>
      </c>
      <c r="F67" s="30"/>
      <c r="G67" s="31">
        <v>0</v>
      </c>
      <c r="H67" s="30"/>
      <c r="I67" s="31">
        <v>0</v>
      </c>
      <c r="J67" s="30"/>
      <c r="K67" s="31">
        <v>14000000</v>
      </c>
      <c r="L67" s="30"/>
      <c r="M67" s="31">
        <v>175341618294</v>
      </c>
      <c r="N67" s="30"/>
      <c r="O67" s="31">
        <v>220718862000</v>
      </c>
      <c r="P67" s="30"/>
      <c r="Q67" s="58">
        <v>-45377243706</v>
      </c>
      <c r="R67" s="58"/>
    </row>
    <row r="68" spans="1:18" ht="21.75" customHeight="1" x14ac:dyDescent="0.2">
      <c r="A68" s="63" t="s">
        <v>129</v>
      </c>
      <c r="B68" s="30"/>
      <c r="C68" s="31">
        <v>0</v>
      </c>
      <c r="D68" s="30"/>
      <c r="E68" s="31">
        <v>0</v>
      </c>
      <c r="F68" s="30"/>
      <c r="G68" s="31">
        <v>0</v>
      </c>
      <c r="H68" s="30"/>
      <c r="I68" s="31">
        <v>0</v>
      </c>
      <c r="J68" s="30"/>
      <c r="K68" s="31">
        <v>625000</v>
      </c>
      <c r="L68" s="30"/>
      <c r="M68" s="31">
        <v>4640693741</v>
      </c>
      <c r="N68" s="30"/>
      <c r="O68" s="31">
        <v>5808979687</v>
      </c>
      <c r="P68" s="30"/>
      <c r="Q68" s="58">
        <v>-1168285946</v>
      </c>
      <c r="R68" s="58"/>
    </row>
    <row r="69" spans="1:18" ht="21.75" customHeight="1" x14ac:dyDescent="0.2">
      <c r="A69" s="63" t="s">
        <v>50</v>
      </c>
      <c r="B69" s="30"/>
      <c r="C69" s="31">
        <v>0</v>
      </c>
      <c r="D69" s="30"/>
      <c r="E69" s="31">
        <v>0</v>
      </c>
      <c r="F69" s="30"/>
      <c r="G69" s="31">
        <v>0</v>
      </c>
      <c r="H69" s="30"/>
      <c r="I69" s="31">
        <v>0</v>
      </c>
      <c r="J69" s="30"/>
      <c r="K69" s="31">
        <v>6583212</v>
      </c>
      <c r="L69" s="30"/>
      <c r="M69" s="31">
        <v>10107317441</v>
      </c>
      <c r="N69" s="30"/>
      <c r="O69" s="31">
        <v>10247969598</v>
      </c>
      <c r="P69" s="30"/>
      <c r="Q69" s="58">
        <v>-140652157</v>
      </c>
      <c r="R69" s="58"/>
    </row>
    <row r="70" spans="1:18" ht="21.75" customHeight="1" x14ac:dyDescent="0.2">
      <c r="A70" s="64" t="s">
        <v>31</v>
      </c>
      <c r="B70" s="30"/>
      <c r="C70" s="33">
        <v>0</v>
      </c>
      <c r="D70" s="30"/>
      <c r="E70" s="33">
        <v>0</v>
      </c>
      <c r="F70" s="30"/>
      <c r="G70" s="33">
        <v>0</v>
      </c>
      <c r="H70" s="30"/>
      <c r="I70" s="33">
        <v>0</v>
      </c>
      <c r="J70" s="30"/>
      <c r="K70" s="33">
        <v>8400000</v>
      </c>
      <c r="L70" s="30"/>
      <c r="M70" s="33">
        <v>20107853181</v>
      </c>
      <c r="N70" s="30"/>
      <c r="O70" s="33">
        <v>20023347964</v>
      </c>
      <c r="P70" s="30"/>
      <c r="Q70" s="59">
        <f>84505217-787</f>
        <v>84504430</v>
      </c>
      <c r="R70" s="59"/>
    </row>
    <row r="71" spans="1:18" ht="21.75" customHeight="1" x14ac:dyDescent="0.2">
      <c r="A71" s="10" t="s">
        <v>70</v>
      </c>
      <c r="B71" s="30"/>
      <c r="C71" s="34">
        <v>226815529</v>
      </c>
      <c r="D71" s="30"/>
      <c r="E71" s="34">
        <v>992508968114</v>
      </c>
      <c r="F71" s="30"/>
      <c r="G71" s="34">
        <v>874159188581</v>
      </c>
      <c r="H71" s="30"/>
      <c r="I71" s="34">
        <f>SUM(I8:I70)</f>
        <v>114468565857</v>
      </c>
      <c r="J71" s="30"/>
      <c r="K71" s="34">
        <v>1107847057</v>
      </c>
      <c r="L71" s="30"/>
      <c r="M71" s="34">
        <v>7015168703679</v>
      </c>
      <c r="N71" s="30"/>
      <c r="O71" s="34">
        <v>7076402850846</v>
      </c>
      <c r="P71" s="30"/>
      <c r="Q71" s="70">
        <f>SUM(Q8:R70)</f>
        <v>-61234147954</v>
      </c>
      <c r="R71" s="70"/>
    </row>
    <row r="72" spans="1:18" x14ac:dyDescent="0.2">
      <c r="I72" s="12"/>
      <c r="Q72" s="12"/>
    </row>
    <row r="73" spans="1:18" x14ac:dyDescent="0.2">
      <c r="G73" s="12"/>
      <c r="Q73" s="12"/>
    </row>
    <row r="74" spans="1:18" x14ac:dyDescent="0.2">
      <c r="G74" s="12"/>
      <c r="I74" s="12"/>
      <c r="K74" s="12"/>
      <c r="Q74" s="12"/>
    </row>
    <row r="75" spans="1:18" x14ac:dyDescent="0.2">
      <c r="G75" s="12"/>
      <c r="Q75" s="12"/>
    </row>
    <row r="76" spans="1:18" x14ac:dyDescent="0.2">
      <c r="G76" s="12"/>
      <c r="M76" s="12"/>
      <c r="O76" s="12"/>
      <c r="Q76" s="12"/>
    </row>
    <row r="77" spans="1:18" x14ac:dyDescent="0.2">
      <c r="G77" s="12"/>
      <c r="M77" s="12"/>
      <c r="O77" s="12"/>
      <c r="Q77" s="12"/>
    </row>
    <row r="78" spans="1:18" x14ac:dyDescent="0.2">
      <c r="I78" s="12"/>
      <c r="O78" s="12"/>
      <c r="Q78" s="12"/>
    </row>
    <row r="79" spans="1:18" x14ac:dyDescent="0.2">
      <c r="Q79" s="12"/>
    </row>
    <row r="80" spans="1:18" x14ac:dyDescent="0.2">
      <c r="I80" s="12"/>
      <c r="Q80" s="12"/>
    </row>
    <row r="81" spans="9:13" x14ac:dyDescent="0.2">
      <c r="I81" s="12"/>
      <c r="M81" s="12"/>
    </row>
    <row r="82" spans="9:13" x14ac:dyDescent="0.2">
      <c r="I82" s="12"/>
    </row>
    <row r="83" spans="9:13" x14ac:dyDescent="0.2">
      <c r="I83" s="12"/>
    </row>
    <row r="84" spans="9:13" x14ac:dyDescent="0.2">
      <c r="I84" s="68"/>
    </row>
  </sheetData>
  <mergeCells count="7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8:R68"/>
    <mergeCell ref="Q69:R69"/>
    <mergeCell ref="Q70:R70"/>
    <mergeCell ref="Q71:R71"/>
    <mergeCell ref="Q63:R63"/>
    <mergeCell ref="Q64:R64"/>
    <mergeCell ref="Q65:R65"/>
    <mergeCell ref="Q66:R66"/>
    <mergeCell ref="Q67:R6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سپرده بانکی</vt:lpstr>
      <vt:lpstr>درآمد سپرده بانکی</vt:lpstr>
      <vt:lpstr>درآمد</vt:lpstr>
      <vt:lpstr>سایر درآمدها</vt:lpstr>
      <vt:lpstr>درآمد سرمایه گذاری در سهام</vt:lpstr>
      <vt:lpstr>درآمد سود سهام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dcterms:created xsi:type="dcterms:W3CDTF">2024-12-24T05:02:45Z</dcterms:created>
  <dcterms:modified xsi:type="dcterms:W3CDTF">2024-12-25T12:12:09Z</dcterms:modified>
</cp:coreProperties>
</file>