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تجارت شاخصی کاردان\گزارش افشا پرتفو\1404\"/>
    </mc:Choice>
  </mc:AlternateContent>
  <xr:revisionPtr revIDLastSave="0" documentId="13_ncr:1_{CB582B99-2612-4ECC-B0EF-60F028523E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درآمد!$A$1:$K$13</definedName>
    <definedName name="_xlnm.Print_Area" localSheetId="4">'درآمد سپرده بانکی'!$A$1:$K$13</definedName>
    <definedName name="_xlnm.Print_Area" localSheetId="3">'درآمد سرمایه گذاری در سهام'!$A$1:$X$47</definedName>
    <definedName name="_xlnm.Print_Area" localSheetId="6">'درآمد سود سهام'!$A$1:$T$24</definedName>
    <definedName name="_xlnm.Print_Area" localSheetId="9">'درآمد ناشی از تغییر قیمت اوراق'!$A$1:$S$42</definedName>
    <definedName name="_xlnm.Print_Area" localSheetId="8">'درآمد ناشی از فروش'!$A$1:$S$17</definedName>
    <definedName name="_xlnm.Print_Area" localSheetId="5">'سایر درآمدها'!$A$1:$G$11</definedName>
    <definedName name="_xlnm.Print_Area" localSheetId="1">سپرده!$A$1:$M$17</definedName>
    <definedName name="_xlnm.Print_Area" localSheetId="7">'سود سپرده بانکی'!$A$1:$N$13</definedName>
    <definedName name="_xlnm.Print_Area" localSheetId="0">سهام!$A$1:$AC$46</definedName>
  </definedNames>
  <calcPr calcId="191029"/>
</workbook>
</file>

<file path=xl/calcChain.xml><?xml version="1.0" encoding="utf-8"?>
<calcChain xmlns="http://schemas.openxmlformats.org/spreadsheetml/2006/main">
  <c r="W47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9" i="9"/>
  <c r="L47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9" i="9"/>
  <c r="F8" i="14"/>
  <c r="F11" i="14" s="1"/>
  <c r="D8" i="14"/>
  <c r="D11" i="14"/>
  <c r="F12" i="8" s="1"/>
  <c r="J12" i="8" s="1"/>
  <c r="J13" i="8" s="1"/>
  <c r="J9" i="8"/>
  <c r="J10" i="8"/>
  <c r="J11" i="8"/>
  <c r="J8" i="8"/>
  <c r="F11" i="8"/>
  <c r="F8" i="8"/>
  <c r="S24" i="15"/>
  <c r="Q24" i="15"/>
  <c r="O24" i="15"/>
  <c r="K24" i="15"/>
  <c r="I24" i="15"/>
  <c r="M24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8" i="15"/>
  <c r="U47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9" i="9"/>
  <c r="Q47" i="9"/>
  <c r="P39" i="9"/>
  <c r="J47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9" i="9"/>
  <c r="H16" i="9"/>
  <c r="H47" i="9"/>
  <c r="H15" i="9"/>
  <c r="H14" i="9"/>
  <c r="H11" i="9"/>
  <c r="J13" i="13"/>
  <c r="J9" i="13"/>
  <c r="J10" i="13"/>
  <c r="J11" i="13"/>
  <c r="J12" i="13"/>
  <c r="J8" i="13"/>
  <c r="F13" i="13"/>
  <c r="F9" i="13"/>
  <c r="F10" i="13"/>
  <c r="F11" i="13"/>
  <c r="F12" i="13"/>
  <c r="F8" i="13"/>
  <c r="M13" i="18"/>
  <c r="M9" i="18"/>
  <c r="M10" i="18"/>
  <c r="M11" i="18"/>
  <c r="M12" i="18"/>
  <c r="M8" i="18"/>
  <c r="K13" i="18"/>
  <c r="K10" i="18"/>
  <c r="I15" i="19"/>
  <c r="I17" i="19" s="1"/>
  <c r="I14" i="19"/>
  <c r="I13" i="19"/>
  <c r="I10" i="19"/>
  <c r="I9" i="19"/>
  <c r="Q42" i="21"/>
  <c r="Q35" i="21"/>
  <c r="L17" i="7"/>
  <c r="L10" i="7"/>
  <c r="L11" i="7"/>
  <c r="L12" i="7"/>
  <c r="L13" i="7"/>
  <c r="L14" i="7"/>
  <c r="L15" i="7"/>
  <c r="L16" i="7"/>
  <c r="L9" i="7"/>
  <c r="N46" i="2"/>
  <c r="AB46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10" i="2"/>
  <c r="Z46" i="2"/>
  <c r="X46" i="2"/>
  <c r="J46" i="2"/>
  <c r="H46" i="2"/>
  <c r="F13" i="8" l="1"/>
  <c r="H10" i="8" l="1"/>
  <c r="H11" i="8"/>
  <c r="H8" i="8"/>
  <c r="H9" i="8"/>
  <c r="H12" i="8"/>
  <c r="H13" i="8" l="1"/>
</calcChain>
</file>

<file path=xl/sharedStrings.xml><?xml version="1.0" encoding="utf-8"?>
<sst xmlns="http://schemas.openxmlformats.org/spreadsheetml/2006/main" count="342" uniqueCount="131">
  <si>
    <t>صندوق سرمایه‌گذاری تجارت شاخصی کاردان</t>
  </si>
  <si>
    <t>صورت وضعیت پرتفوی</t>
  </si>
  <si>
    <t>برای ماه منتهی به 1404/04/31</t>
  </si>
  <si>
    <t>-1</t>
  </si>
  <si>
    <t>سرمایه گذاری ها</t>
  </si>
  <si>
    <t>-1-1</t>
  </si>
  <si>
    <t>سرمایه گذاری در سهام و حق تقدم سهام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</si>
  <si>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</si>
  <si>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</si>
  <si>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</si>
  <si>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</si>
  <si>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</si>
  <si>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</si>
  <si>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</si>
  <si>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</si>
  <si>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</si>
  <si>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</si>
  <si>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</si>
  <si>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</si>
  <si>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</si>
  <si>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پالایش نفت بندرعباس</t>
  </si>
  <si>
    <t>پالایش نفت تبریز</t>
  </si>
  <si>
    <t>پتروشیمی پردیس</t>
  </si>
  <si>
    <t>پتروشیمی فناوران</t>
  </si>
  <si>
    <t>پتروشیمی نوری</t>
  </si>
  <si>
    <t>پدیده شیمی قرن</t>
  </si>
  <si>
    <t>پست بانک ایران</t>
  </si>
  <si>
    <t>پویا</t>
  </si>
  <si>
    <t>تایدواترخاورمیانه</t>
  </si>
  <si>
    <t>توسعه‌ صنایع‌ بهشهر(هلدینگ</t>
  </si>
  <si>
    <t>تولیدات پتروشیمی قائد بصیر</t>
  </si>
  <si>
    <t>س. صنایع‌شیمیایی‌ایران</t>
  </si>
  <si>
    <t>سرمایه گذاری دارویی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</si>
  <si>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</si>
  <si>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</si>
  <si>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</si>
  <si>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</si>
  <si>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سرمایه‌گذاری‌صندوق‌بازنشستگی‌</t>
  </si>
  <si>
    <t>سیمان فارس و خوزستان</t>
  </si>
  <si>
    <t>سیمان‌ صوفیان‌</t>
  </si>
  <si>
    <t>سیمان‌ارومیه‌</t>
  </si>
  <si>
    <t>شرکت صنایع غذایی مینو شرق</t>
  </si>
  <si>
    <t>صنایع الکترونیک مادیران</t>
  </si>
  <si>
    <t>صنایع مس افق کرمان</t>
  </si>
  <si>
    <t>فولاد مبارکه اصفهان</t>
  </si>
  <si>
    <t>قند لرستان‌</t>
  </si>
  <si>
    <t>گروه مالی صبا تامین</t>
  </si>
  <si>
    <t>گروه‌بهمن‌</t>
  </si>
  <si>
    <t>مدیریت نیروگاهی ایرانیان مپنا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</si>
  <si>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</si>
  <si>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</si>
  <si>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</si>
  <si>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</si>
  <si>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</si>
  <si>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</si>
  <si>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کنتورسازی‌ایران‌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</si>
  <si>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</si>
  <si>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</si>
  <si>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</si>
  <si>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</si>
  <si>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</si>
  <si>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</si>
  <si>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</si>
  <si>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</si>
  <si>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سمیه شرقی</t>
  </si>
  <si>
    <t>سپرده کوتاه مدت بانک سامان ملاصدرا</t>
  </si>
  <si>
    <t>سپرده کوتاه مدت بانک اقتصاد نوین ظفر</t>
  </si>
  <si>
    <t>سپرده کوتاه مدت بانک خاورمیانه مهستان</t>
  </si>
  <si>
    <t>حساب جاری بانک خاورمیانه مهستان</t>
  </si>
  <si>
    <t>سپرده کوتاه مدت موسسه اعتباری ملل شیراز جنوبی</t>
  </si>
  <si>
    <t>حساب جاری بانک تجارت مطهری-مهرداد</t>
  </si>
  <si>
    <t>سپرده کوتاه مدت بانک تجارت مطهری-مهرداد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</si>
  <si>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</si>
  <si>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</si>
  <si>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</si>
  <si>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</si>
  <si>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</si>
  <si>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</si>
  <si>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</si>
  <si>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</si>
  <si>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</si>
  <si>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</si>
  <si>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</si>
  <si>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</si>
  <si>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</si>
  <si>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</si>
  <si>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</si>
  <si>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</si>
  <si>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</si>
  <si>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</si>
  <si>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</si>
  <si>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</si>
  <si>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</si>
  <si>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</si>
  <si>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</si>
  <si>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</si>
  <si>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</si>
  <si>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مبین انرژی خلیج فارس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</si>
  <si>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</si>
  <si>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</si>
  <si>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</si>
  <si>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</si>
  <si>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</si>
  <si>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</si>
  <si>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</si>
  <si>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</si>
  <si>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</si>
  <si>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</si>
  <si>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</si>
  <si>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</si>
  <si>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</si>
  <si>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</si>
  <si>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</si>
  <si>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</si>
  <si>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</si>
  <si>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1404/03/12</t>
  </si>
  <si>
    <t>1404/04/29</t>
  </si>
  <si>
    <t>1404/03/03</t>
  </si>
  <si>
    <t>1404/03/01</t>
  </si>
  <si>
    <t>1404/04/25</t>
  </si>
  <si>
    <t>1404/04/17</t>
  </si>
  <si>
    <t>1404/04/21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</si>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</sst>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3" fontId="0" fillId="0" borderId="0" xfId="0" applyNumberFormat="1" applyFill="1" applyAlignment="1">
      <alignment horizontal="left"/>
    </xf>
    <xf numFmtId="4" fontId="4" fillId="0" borderId="0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1"/>
  <sheetViews>
    <sheetView rightToLeft="1" tabSelected="1" workbookViewId="0">
      <selection activeCell="AB10" sqref="AB10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.140625" style="11" bestFit="1" customWidth="1"/>
    <col min="7" max="7" width="1.28515625" style="11" customWidth="1"/>
    <col min="8" max="8" width="17.7109375" style="11" bestFit="1" customWidth="1"/>
    <col min="9" max="9" width="1.28515625" style="11" customWidth="1"/>
    <col min="10" max="10" width="17.85546875" style="11" bestFit="1" customWidth="1"/>
    <col min="11" max="11" width="1.28515625" style="11" customWidth="1"/>
    <col min="12" max="12" width="5.42578125" style="11" bestFit="1" customWidth="1"/>
    <col min="13" max="13" width="1.28515625" style="11" customWidth="1"/>
    <col min="14" max="14" width="12.85546875" style="11" bestFit="1" customWidth="1"/>
    <col min="15" max="15" width="1.28515625" style="11" customWidth="1"/>
    <col min="16" max="16" width="11.85546875" style="11" bestFit="1" customWidth="1"/>
    <col min="17" max="17" width="1.28515625" style="11" customWidth="1"/>
    <col min="18" max="18" width="16" style="11" bestFit="1" customWidth="1"/>
    <col min="19" max="19" width="1.28515625" style="11" customWidth="1"/>
    <col min="20" max="20" width="12.140625" style="11" bestFit="1" customWidth="1"/>
    <col min="21" max="21" width="1.28515625" style="11" customWidth="1"/>
    <col min="22" max="22" width="16.140625" style="11" bestFit="1" customWidth="1"/>
    <col min="23" max="23" width="1.28515625" style="11" customWidth="1"/>
    <col min="24" max="24" width="17.5703125" style="11" bestFit="1" customWidth="1"/>
    <col min="25" max="25" width="1.28515625" style="11" customWidth="1"/>
    <col min="26" max="26" width="17.7109375" style="11" bestFit="1" customWidth="1"/>
    <col min="27" max="27" width="1.28515625" style="11" customWidth="1"/>
    <col min="28" max="28" width="18.28515625" style="11" bestFit="1" customWidth="1"/>
    <col min="29" max="29" width="0.28515625" customWidth="1"/>
  </cols>
  <sheetData>
    <row r="1" spans="1:28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21.75" customHeight="1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 ht="14.45" customHeight="1" x14ac:dyDescent="0.2">
      <c r="A4" s="1" t="s">
        <v>3</v>
      </c>
      <c r="B4" s="34" t="s">
        <v>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ht="14.45" customHeight="1" x14ac:dyDescent="0.2">
      <c r="A5" s="34" t="s">
        <v>5</v>
      </c>
      <c r="B5" s="34"/>
      <c r="C5" s="34" t="s">
        <v>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ht="14.45" customHeight="1" x14ac:dyDescent="0.2">
      <c r="F6" s="29" t="s">
        <v>7</v>
      </c>
      <c r="G6" s="29"/>
      <c r="H6" s="29"/>
      <c r="I6" s="29"/>
      <c r="J6" s="29"/>
      <c r="L6" s="29" t="s">
        <v>8</v>
      </c>
      <c r="M6" s="29"/>
      <c r="N6" s="29"/>
      <c r="O6" s="29"/>
      <c r="P6" s="29"/>
      <c r="Q6" s="29"/>
      <c r="R6" s="29"/>
      <c r="T6" s="29" t="s">
        <v>9</v>
      </c>
      <c r="U6" s="29"/>
      <c r="V6" s="29"/>
      <c r="W6" s="29"/>
      <c r="X6" s="29"/>
      <c r="Y6" s="29"/>
      <c r="Z6" s="29"/>
      <c r="AA6" s="29"/>
      <c r="AB6" s="29"/>
    </row>
    <row r="7" spans="1:28" ht="14.45" customHeight="1" x14ac:dyDescent="0.2">
      <c r="F7" s="12"/>
      <c r="G7" s="12"/>
      <c r="H7" s="12"/>
      <c r="I7" s="12"/>
      <c r="J7" s="12"/>
      <c r="L7" s="32" t="s">
        <v>10</v>
      </c>
      <c r="M7" s="32"/>
      <c r="N7" s="32"/>
      <c r="O7" s="12"/>
      <c r="P7" s="32" t="s">
        <v>11</v>
      </c>
      <c r="Q7" s="32"/>
      <c r="R7" s="32"/>
      <c r="T7" s="12"/>
      <c r="U7" s="12"/>
      <c r="V7" s="12"/>
      <c r="W7" s="12"/>
      <c r="X7" s="12"/>
      <c r="Y7" s="12"/>
      <c r="Z7" s="12"/>
      <c r="AA7" s="12"/>
      <c r="AB7" s="12"/>
    </row>
    <row r="8" spans="1:28" ht="14.45" customHeight="1" x14ac:dyDescent="0.2">
      <c r="A8" s="29" t="s">
        <v>12</v>
      </c>
      <c r="B8" s="29"/>
      <c r="C8" s="29"/>
      <c r="E8" s="29" t="s">
        <v>13</v>
      </c>
      <c r="F8" s="29"/>
      <c r="H8" s="2" t="s">
        <v>14</v>
      </c>
      <c r="J8" s="2" t="s">
        <v>15</v>
      </c>
      <c r="L8" s="4" t="s">
        <v>13</v>
      </c>
      <c r="M8" s="12"/>
      <c r="N8" s="4" t="s">
        <v>14</v>
      </c>
      <c r="P8" s="4" t="s">
        <v>13</v>
      </c>
      <c r="Q8" s="12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30" t="s">
        <v>19</v>
      </c>
      <c r="B9" s="30"/>
      <c r="C9" s="30"/>
      <c r="E9" s="31">
        <v>1750000</v>
      </c>
      <c r="F9" s="31"/>
      <c r="H9" s="13">
        <v>3976107031</v>
      </c>
      <c r="J9" s="13">
        <v>6580859512.5</v>
      </c>
      <c r="L9" s="13">
        <v>0</v>
      </c>
      <c r="N9" s="13">
        <v>0</v>
      </c>
      <c r="P9" s="13">
        <v>-1750000</v>
      </c>
      <c r="R9" s="13">
        <v>6503615514</v>
      </c>
      <c r="T9" s="13">
        <v>0</v>
      </c>
      <c r="V9" s="13">
        <v>0</v>
      </c>
      <c r="X9" s="13">
        <v>0</v>
      </c>
      <c r="Z9" s="13">
        <v>0</v>
      </c>
      <c r="AB9" s="14">
        <v>0</v>
      </c>
    </row>
    <row r="10" spans="1:28" ht="21.75" customHeight="1" x14ac:dyDescent="0.2">
      <c r="A10" s="25" t="s">
        <v>20</v>
      </c>
      <c r="B10" s="25"/>
      <c r="C10" s="25"/>
      <c r="E10" s="26">
        <v>14106018</v>
      </c>
      <c r="F10" s="26"/>
      <c r="H10" s="15">
        <v>145151574683</v>
      </c>
      <c r="J10" s="15">
        <v>149475449476.314</v>
      </c>
      <c r="L10" s="15">
        <v>0</v>
      </c>
      <c r="N10" s="15">
        <v>0</v>
      </c>
      <c r="P10" s="15">
        <v>-200000</v>
      </c>
      <c r="R10" s="15">
        <v>1977165539</v>
      </c>
      <c r="T10" s="15">
        <v>13906018</v>
      </c>
      <c r="V10" s="15">
        <v>10660</v>
      </c>
      <c r="X10" s="15">
        <v>143093565475</v>
      </c>
      <c r="Z10" s="15">
        <v>147356134876.314</v>
      </c>
      <c r="AB10" s="16">
        <f>Z10/7148005443583*100</f>
        <v>2.0615000371691163</v>
      </c>
    </row>
    <row r="11" spans="1:28" ht="21.75" customHeight="1" x14ac:dyDescent="0.2">
      <c r="A11" s="25" t="s">
        <v>21</v>
      </c>
      <c r="B11" s="25"/>
      <c r="C11" s="25"/>
      <c r="E11" s="26">
        <v>21270877</v>
      </c>
      <c r="F11" s="26"/>
      <c r="H11" s="15">
        <v>278453661049</v>
      </c>
      <c r="J11" s="15">
        <v>443396291460.39398</v>
      </c>
      <c r="L11" s="15">
        <v>0</v>
      </c>
      <c r="N11" s="15">
        <v>0</v>
      </c>
      <c r="P11" s="15">
        <v>0</v>
      </c>
      <c r="R11" s="15">
        <v>0</v>
      </c>
      <c r="T11" s="15">
        <v>21270877</v>
      </c>
      <c r="V11" s="15">
        <v>18150</v>
      </c>
      <c r="X11" s="15">
        <v>278453661049</v>
      </c>
      <c r="Z11" s="15">
        <v>383769322365.578</v>
      </c>
      <c r="AB11" s="16">
        <f t="shared" ref="AB11:AB45" si="0">Z11/7148005443583*100</f>
        <v>5.3689008128848084</v>
      </c>
    </row>
    <row r="12" spans="1:28" ht="21.75" customHeight="1" x14ac:dyDescent="0.2">
      <c r="A12" s="25" t="s">
        <v>22</v>
      </c>
      <c r="B12" s="25"/>
      <c r="C12" s="25"/>
      <c r="E12" s="26">
        <v>1404200</v>
      </c>
      <c r="F12" s="26"/>
      <c r="H12" s="15">
        <v>233857440028</v>
      </c>
      <c r="J12" s="15">
        <v>374463340832.70001</v>
      </c>
      <c r="L12" s="15">
        <v>0</v>
      </c>
      <c r="N12" s="15">
        <v>0</v>
      </c>
      <c r="P12" s="15">
        <v>-86098</v>
      </c>
      <c r="R12" s="15">
        <v>20771653495</v>
      </c>
      <c r="T12" s="15">
        <v>1318102</v>
      </c>
      <c r="V12" s="15">
        <v>268350</v>
      </c>
      <c r="X12" s="15">
        <v>219518558194</v>
      </c>
      <c r="Z12" s="15">
        <v>351608081303.38501</v>
      </c>
      <c r="AB12" s="16">
        <f t="shared" si="0"/>
        <v>4.9189677327265491</v>
      </c>
    </row>
    <row r="13" spans="1:28" ht="21.75" customHeight="1" x14ac:dyDescent="0.2">
      <c r="A13" s="25" t="s">
        <v>23</v>
      </c>
      <c r="B13" s="25"/>
      <c r="C13" s="25"/>
      <c r="E13" s="26">
        <v>8897479</v>
      </c>
      <c r="F13" s="26"/>
      <c r="H13" s="15">
        <v>61350880427</v>
      </c>
      <c r="J13" s="15">
        <v>51032990029.711502</v>
      </c>
      <c r="L13" s="15">
        <v>0</v>
      </c>
      <c r="N13" s="15">
        <v>0</v>
      </c>
      <c r="P13" s="15">
        <v>-8897479</v>
      </c>
      <c r="R13" s="15">
        <v>47052947710</v>
      </c>
      <c r="T13" s="15">
        <v>0</v>
      </c>
      <c r="V13" s="15">
        <v>0</v>
      </c>
      <c r="X13" s="15">
        <v>0</v>
      </c>
      <c r="Z13" s="15">
        <v>0</v>
      </c>
      <c r="AB13" s="16">
        <f t="shared" si="0"/>
        <v>0</v>
      </c>
    </row>
    <row r="14" spans="1:28" ht="21.75" customHeight="1" x14ac:dyDescent="0.2">
      <c r="A14" s="25" t="s">
        <v>24</v>
      </c>
      <c r="B14" s="25"/>
      <c r="C14" s="25"/>
      <c r="E14" s="26">
        <v>8814333</v>
      </c>
      <c r="F14" s="26"/>
      <c r="H14" s="15">
        <v>223122862147</v>
      </c>
      <c r="J14" s="15">
        <v>410319201864.38</v>
      </c>
      <c r="L14" s="15">
        <v>0</v>
      </c>
      <c r="N14" s="15">
        <v>0</v>
      </c>
      <c r="P14" s="15">
        <v>-200000</v>
      </c>
      <c r="R14" s="15">
        <v>8294353210</v>
      </c>
      <c r="T14" s="15">
        <v>8614333</v>
      </c>
      <c r="V14" s="15">
        <v>45370</v>
      </c>
      <c r="X14" s="15">
        <v>218060133926</v>
      </c>
      <c r="Z14" s="15">
        <v>388506836095.151</v>
      </c>
      <c r="AB14" s="16">
        <f t="shared" si="0"/>
        <v>5.435178234844888</v>
      </c>
    </row>
    <row r="15" spans="1:28" ht="21.75" customHeight="1" x14ac:dyDescent="0.2">
      <c r="A15" s="25" t="s">
        <v>25</v>
      </c>
      <c r="B15" s="25"/>
      <c r="C15" s="25"/>
      <c r="E15" s="26">
        <v>6212232</v>
      </c>
      <c r="F15" s="26"/>
      <c r="H15" s="15">
        <v>54118907274</v>
      </c>
      <c r="J15" s="15">
        <v>88985629454.436005</v>
      </c>
      <c r="L15" s="15">
        <v>0</v>
      </c>
      <c r="N15" s="15">
        <v>0</v>
      </c>
      <c r="P15" s="15">
        <v>0</v>
      </c>
      <c r="R15" s="15">
        <v>0</v>
      </c>
      <c r="T15" s="15">
        <v>6212232</v>
      </c>
      <c r="V15" s="15">
        <v>13000</v>
      </c>
      <c r="X15" s="15">
        <v>54118907274</v>
      </c>
      <c r="Z15" s="15">
        <v>80278499854.800003</v>
      </c>
      <c r="AB15" s="16">
        <f t="shared" si="0"/>
        <v>1.1230895176061828</v>
      </c>
    </row>
    <row r="16" spans="1:28" ht="21.75" customHeight="1" x14ac:dyDescent="0.2">
      <c r="A16" s="25" t="s">
        <v>26</v>
      </c>
      <c r="B16" s="25"/>
      <c r="C16" s="25"/>
      <c r="E16" s="26">
        <v>71154271</v>
      </c>
      <c r="F16" s="26"/>
      <c r="H16" s="15">
        <v>411831704260</v>
      </c>
      <c r="J16" s="15">
        <v>578578787256.15906</v>
      </c>
      <c r="L16" s="15">
        <v>0</v>
      </c>
      <c r="N16" s="15">
        <v>0</v>
      </c>
      <c r="P16" s="15">
        <v>-4260542</v>
      </c>
      <c r="R16" s="15">
        <v>31630972242</v>
      </c>
      <c r="T16" s="15">
        <v>66893729</v>
      </c>
      <c r="V16" s="15">
        <v>6226</v>
      </c>
      <c r="X16" s="15">
        <v>387172239013</v>
      </c>
      <c r="Z16" s="15">
        <v>414002298631.31403</v>
      </c>
      <c r="AB16" s="16">
        <f t="shared" si="0"/>
        <v>5.7918576293611741</v>
      </c>
    </row>
    <row r="17" spans="1:28" ht="21.75" customHeight="1" x14ac:dyDescent="0.2">
      <c r="A17" s="25" t="s">
        <v>27</v>
      </c>
      <c r="B17" s="25"/>
      <c r="C17" s="25"/>
      <c r="E17" s="26">
        <v>200000</v>
      </c>
      <c r="F17" s="26"/>
      <c r="H17" s="15">
        <v>5424921360</v>
      </c>
      <c r="J17" s="15">
        <v>6033883500</v>
      </c>
      <c r="L17" s="15">
        <v>0</v>
      </c>
      <c r="N17" s="15">
        <v>0</v>
      </c>
      <c r="P17" s="15">
        <v>0</v>
      </c>
      <c r="R17" s="15">
        <v>0</v>
      </c>
      <c r="T17" s="15">
        <v>200000</v>
      </c>
      <c r="V17" s="15">
        <v>35050</v>
      </c>
      <c r="X17" s="15">
        <v>5424921360</v>
      </c>
      <c r="Z17" s="15">
        <v>6968290500</v>
      </c>
      <c r="AB17" s="16">
        <f t="shared" si="0"/>
        <v>9.748580292780365E-2</v>
      </c>
    </row>
    <row r="18" spans="1:28" ht="21.75" customHeight="1" x14ac:dyDescent="0.2">
      <c r="A18" s="25" t="s">
        <v>28</v>
      </c>
      <c r="B18" s="25"/>
      <c r="C18" s="25"/>
      <c r="E18" s="26">
        <v>41060833</v>
      </c>
      <c r="F18" s="26"/>
      <c r="H18" s="15">
        <v>222468107882</v>
      </c>
      <c r="J18" s="15">
        <v>355511898290.19098</v>
      </c>
      <c r="L18" s="15">
        <v>0</v>
      </c>
      <c r="N18" s="15">
        <v>0</v>
      </c>
      <c r="P18" s="15">
        <v>0</v>
      </c>
      <c r="R18" s="15">
        <v>0</v>
      </c>
      <c r="T18" s="15">
        <v>41060833</v>
      </c>
      <c r="V18" s="15">
        <v>7330</v>
      </c>
      <c r="X18" s="15">
        <v>222468107882</v>
      </c>
      <c r="Z18" s="15">
        <v>299185099249.95398</v>
      </c>
      <c r="AB18" s="16">
        <f t="shared" si="0"/>
        <v>4.1855745859642894</v>
      </c>
    </row>
    <row r="19" spans="1:28" ht="21.75" customHeight="1" x14ac:dyDescent="0.2">
      <c r="A19" s="25" t="s">
        <v>29</v>
      </c>
      <c r="B19" s="25"/>
      <c r="C19" s="25"/>
      <c r="E19" s="26">
        <v>5216001</v>
      </c>
      <c r="F19" s="26"/>
      <c r="H19" s="15">
        <v>46422804257</v>
      </c>
      <c r="J19" s="15">
        <v>33961525951.0275</v>
      </c>
      <c r="L19" s="15">
        <v>0</v>
      </c>
      <c r="N19" s="15">
        <v>0</v>
      </c>
      <c r="P19" s="15">
        <v>0</v>
      </c>
      <c r="R19" s="15">
        <v>0</v>
      </c>
      <c r="T19" s="15">
        <v>5216001</v>
      </c>
      <c r="V19" s="15">
        <v>5820</v>
      </c>
      <c r="X19" s="15">
        <v>46422804257</v>
      </c>
      <c r="Z19" s="15">
        <v>30176500921.370998</v>
      </c>
      <c r="AB19" s="16">
        <f t="shared" si="0"/>
        <v>0.42216673111883868</v>
      </c>
    </row>
    <row r="20" spans="1:28" ht="21.75" customHeight="1" x14ac:dyDescent="0.2">
      <c r="A20" s="25" t="s">
        <v>30</v>
      </c>
      <c r="B20" s="25"/>
      <c r="C20" s="25"/>
      <c r="E20" s="26">
        <v>16590000</v>
      </c>
      <c r="F20" s="26"/>
      <c r="H20" s="15">
        <v>220021788828</v>
      </c>
      <c r="J20" s="15">
        <v>223456972725</v>
      </c>
      <c r="L20" s="15">
        <v>0</v>
      </c>
      <c r="N20" s="15">
        <v>0</v>
      </c>
      <c r="P20" s="15">
        <v>0</v>
      </c>
      <c r="R20" s="15">
        <v>0</v>
      </c>
      <c r="T20" s="15">
        <v>16590000</v>
      </c>
      <c r="V20" s="15">
        <v>11830</v>
      </c>
      <c r="X20" s="15">
        <v>220021788828</v>
      </c>
      <c r="Z20" s="15">
        <v>195091954785</v>
      </c>
      <c r="AB20" s="16">
        <f t="shared" si="0"/>
        <v>2.7293201764436326</v>
      </c>
    </row>
    <row r="21" spans="1:28" ht="21.75" customHeight="1" x14ac:dyDescent="0.2">
      <c r="A21" s="25" t="s">
        <v>31</v>
      </c>
      <c r="B21" s="25"/>
      <c r="C21" s="25"/>
      <c r="E21" s="26">
        <v>1531307</v>
      </c>
      <c r="F21" s="26"/>
      <c r="H21" s="15">
        <v>9018718292</v>
      </c>
      <c r="J21" s="15">
        <v>9057064553.9325008</v>
      </c>
      <c r="L21" s="15">
        <v>0</v>
      </c>
      <c r="N21" s="15">
        <v>0</v>
      </c>
      <c r="P21" s="15">
        <v>0</v>
      </c>
      <c r="R21" s="15">
        <v>0</v>
      </c>
      <c r="T21" s="15">
        <v>1531307</v>
      </c>
      <c r="V21" s="15">
        <v>5950</v>
      </c>
      <c r="X21" s="15">
        <v>9018718292</v>
      </c>
      <c r="Z21" s="15">
        <v>9057064553.9325008</v>
      </c>
      <c r="AB21" s="16">
        <f t="shared" si="0"/>
        <v>0.12670757773503552</v>
      </c>
    </row>
    <row r="22" spans="1:28" ht="21.75" customHeight="1" x14ac:dyDescent="0.2">
      <c r="A22" s="25" t="s">
        <v>32</v>
      </c>
      <c r="B22" s="25"/>
      <c r="C22" s="25"/>
      <c r="E22" s="26">
        <v>5000000</v>
      </c>
      <c r="F22" s="26"/>
      <c r="H22" s="15">
        <v>146661603040</v>
      </c>
      <c r="J22" s="15">
        <v>151841137500</v>
      </c>
      <c r="L22" s="15">
        <v>0</v>
      </c>
      <c r="N22" s="15">
        <v>0</v>
      </c>
      <c r="P22" s="15">
        <v>0</v>
      </c>
      <c r="R22" s="15">
        <v>0</v>
      </c>
      <c r="T22" s="15">
        <v>5000000</v>
      </c>
      <c r="V22" s="15">
        <v>28040</v>
      </c>
      <c r="X22" s="15">
        <v>146661603040</v>
      </c>
      <c r="Z22" s="15">
        <v>139365810000</v>
      </c>
      <c r="AB22" s="16">
        <f t="shared" si="0"/>
        <v>1.9497160585560729</v>
      </c>
    </row>
    <row r="23" spans="1:28" ht="21.75" customHeight="1" x14ac:dyDescent="0.2">
      <c r="A23" s="25" t="s">
        <v>33</v>
      </c>
      <c r="B23" s="25"/>
      <c r="C23" s="25"/>
      <c r="E23" s="26">
        <v>30900000</v>
      </c>
      <c r="F23" s="26"/>
      <c r="H23" s="15">
        <v>210865886462</v>
      </c>
      <c r="J23" s="15">
        <v>344327985450</v>
      </c>
      <c r="L23" s="15">
        <v>0</v>
      </c>
      <c r="N23" s="15">
        <v>0</v>
      </c>
      <c r="P23" s="15">
        <v>0</v>
      </c>
      <c r="R23" s="15">
        <v>0</v>
      </c>
      <c r="T23" s="15">
        <v>30900000</v>
      </c>
      <c r="V23" s="15">
        <v>11270</v>
      </c>
      <c r="X23" s="15">
        <v>210865886462</v>
      </c>
      <c r="Z23" s="15">
        <v>346170954150</v>
      </c>
      <c r="AB23" s="16">
        <f t="shared" si="0"/>
        <v>4.8429027773162803</v>
      </c>
    </row>
    <row r="24" spans="1:28" ht="21.75" customHeight="1" x14ac:dyDescent="0.2">
      <c r="A24" s="25" t="s">
        <v>34</v>
      </c>
      <c r="B24" s="25"/>
      <c r="C24" s="25"/>
      <c r="E24" s="26">
        <v>29116440</v>
      </c>
      <c r="F24" s="26"/>
      <c r="H24" s="15">
        <v>206703889080</v>
      </c>
      <c r="J24" s="15">
        <v>271776621538.98001</v>
      </c>
      <c r="L24" s="15">
        <v>0</v>
      </c>
      <c r="N24" s="15">
        <v>0</v>
      </c>
      <c r="P24" s="15">
        <v>0</v>
      </c>
      <c r="R24" s="15">
        <v>0</v>
      </c>
      <c r="T24" s="15">
        <v>29116440</v>
      </c>
      <c r="V24" s="15">
        <v>7470</v>
      </c>
      <c r="X24" s="15">
        <v>206703889080</v>
      </c>
      <c r="Z24" s="15">
        <v>216205682949.54001</v>
      </c>
      <c r="AB24" s="16">
        <f t="shared" si="0"/>
        <v>3.0246994725449596</v>
      </c>
    </row>
    <row r="25" spans="1:28" ht="21.75" customHeight="1" x14ac:dyDescent="0.2">
      <c r="A25" s="25" t="s">
        <v>35</v>
      </c>
      <c r="B25" s="25"/>
      <c r="C25" s="25"/>
      <c r="E25" s="26">
        <v>1606330</v>
      </c>
      <c r="F25" s="26"/>
      <c r="H25" s="15">
        <v>46444883000</v>
      </c>
      <c r="J25" s="15">
        <v>68996532660.164993</v>
      </c>
      <c r="L25" s="15">
        <v>0</v>
      </c>
      <c r="N25" s="15">
        <v>0</v>
      </c>
      <c r="P25" s="15">
        <v>-1606330</v>
      </c>
      <c r="R25" s="15">
        <v>60235951797</v>
      </c>
      <c r="T25" s="15">
        <v>0</v>
      </c>
      <c r="V25" s="15">
        <v>0</v>
      </c>
      <c r="X25" s="15">
        <v>0</v>
      </c>
      <c r="Z25" s="15">
        <v>0</v>
      </c>
      <c r="AB25" s="16">
        <f t="shared" si="0"/>
        <v>0</v>
      </c>
    </row>
    <row r="26" spans="1:28" ht="21.75" customHeight="1" x14ac:dyDescent="0.2">
      <c r="A26" s="25" t="s">
        <v>36</v>
      </c>
      <c r="B26" s="25"/>
      <c r="C26" s="25"/>
      <c r="E26" s="26">
        <v>53573515</v>
      </c>
      <c r="F26" s="26"/>
      <c r="H26" s="15">
        <v>315456580249</v>
      </c>
      <c r="J26" s="15">
        <v>317930872936.927</v>
      </c>
      <c r="L26" s="15">
        <v>0</v>
      </c>
      <c r="N26" s="15">
        <v>0</v>
      </c>
      <c r="P26" s="15">
        <v>0</v>
      </c>
      <c r="R26" s="15">
        <v>0</v>
      </c>
      <c r="T26" s="15">
        <v>53573515</v>
      </c>
      <c r="V26" s="15">
        <v>5310</v>
      </c>
      <c r="X26" s="15">
        <v>315456580249</v>
      </c>
      <c r="Z26" s="15">
        <v>282782736230.33301</v>
      </c>
      <c r="AB26" s="16">
        <f t="shared" si="0"/>
        <v>3.9561068953045688</v>
      </c>
    </row>
    <row r="27" spans="1:28" ht="21.75" customHeight="1" x14ac:dyDescent="0.2">
      <c r="A27" s="25" t="s">
        <v>37</v>
      </c>
      <c r="B27" s="25"/>
      <c r="C27" s="25"/>
      <c r="E27" s="26">
        <v>15497424</v>
      </c>
      <c r="F27" s="26"/>
      <c r="H27" s="15">
        <v>316794493953</v>
      </c>
      <c r="J27" s="15">
        <v>337374193765.67999</v>
      </c>
      <c r="L27" s="15">
        <v>0</v>
      </c>
      <c r="N27" s="15">
        <v>0</v>
      </c>
      <c r="P27" s="15">
        <v>0</v>
      </c>
      <c r="R27" s="15">
        <v>0</v>
      </c>
      <c r="T27" s="15">
        <v>15497424</v>
      </c>
      <c r="V27" s="15">
        <v>20100</v>
      </c>
      <c r="X27" s="15">
        <v>316794493953</v>
      </c>
      <c r="Z27" s="15">
        <v>309644807976.71997</v>
      </c>
      <c r="AB27" s="16">
        <f t="shared" si="0"/>
        <v>4.331905038694372</v>
      </c>
    </row>
    <row r="28" spans="1:28" ht="21.75" customHeight="1" x14ac:dyDescent="0.2">
      <c r="A28" s="25" t="s">
        <v>38</v>
      </c>
      <c r="B28" s="25"/>
      <c r="C28" s="25"/>
      <c r="E28" s="26">
        <v>10359467</v>
      </c>
      <c r="F28" s="26"/>
      <c r="H28" s="15">
        <v>159588563108</v>
      </c>
      <c r="J28" s="15">
        <v>217181196133.771</v>
      </c>
      <c r="L28" s="15">
        <v>0</v>
      </c>
      <c r="N28" s="15">
        <v>0</v>
      </c>
      <c r="P28" s="15">
        <v>0</v>
      </c>
      <c r="R28" s="15">
        <v>0</v>
      </c>
      <c r="T28" s="15">
        <v>10359467</v>
      </c>
      <c r="V28" s="15">
        <v>19560</v>
      </c>
      <c r="X28" s="15">
        <v>159588563108</v>
      </c>
      <c r="Z28" s="15">
        <v>201425519031.60599</v>
      </c>
      <c r="AB28" s="16">
        <f t="shared" si="0"/>
        <v>2.8179262120236954</v>
      </c>
    </row>
    <row r="29" spans="1:28" ht="21.75" customHeight="1" x14ac:dyDescent="0.2">
      <c r="A29" s="25" t="s">
        <v>39</v>
      </c>
      <c r="B29" s="25"/>
      <c r="C29" s="25"/>
      <c r="E29" s="26">
        <v>2535127</v>
      </c>
      <c r="F29" s="26"/>
      <c r="H29" s="15">
        <v>147918431557</v>
      </c>
      <c r="J29" s="15">
        <v>305378810055.33301</v>
      </c>
      <c r="L29" s="15">
        <v>0</v>
      </c>
      <c r="N29" s="15">
        <v>0</v>
      </c>
      <c r="P29" s="15">
        <v>0</v>
      </c>
      <c r="R29" s="15">
        <v>0</v>
      </c>
      <c r="T29" s="15">
        <v>2535127</v>
      </c>
      <c r="V29" s="15">
        <v>128510</v>
      </c>
      <c r="X29" s="15">
        <v>147918431557</v>
      </c>
      <c r="Z29" s="15">
        <v>323850725203.91901</v>
      </c>
      <c r="AB29" s="16">
        <f t="shared" si="0"/>
        <v>4.5306446359053973</v>
      </c>
    </row>
    <row r="30" spans="1:28" ht="21.75" customHeight="1" x14ac:dyDescent="0.2">
      <c r="A30" s="25" t="s">
        <v>40</v>
      </c>
      <c r="B30" s="25"/>
      <c r="C30" s="25"/>
      <c r="E30" s="26">
        <v>1440000</v>
      </c>
      <c r="F30" s="26"/>
      <c r="H30" s="15">
        <v>104449661240</v>
      </c>
      <c r="J30" s="15">
        <v>172101069360</v>
      </c>
      <c r="L30" s="15">
        <v>0</v>
      </c>
      <c r="N30" s="15">
        <v>0</v>
      </c>
      <c r="P30" s="15">
        <v>0</v>
      </c>
      <c r="R30" s="15">
        <v>0</v>
      </c>
      <c r="T30" s="15">
        <v>1440000</v>
      </c>
      <c r="V30" s="15">
        <v>122280</v>
      </c>
      <c r="X30" s="15">
        <v>104449661240</v>
      </c>
      <c r="Z30" s="15">
        <v>175035504960</v>
      </c>
      <c r="AB30" s="16">
        <f t="shared" si="0"/>
        <v>2.4487321161336713</v>
      </c>
    </row>
    <row r="31" spans="1:28" ht="21.75" customHeight="1" x14ac:dyDescent="0.2">
      <c r="A31" s="25" t="s">
        <v>41</v>
      </c>
      <c r="B31" s="25"/>
      <c r="C31" s="25"/>
      <c r="E31" s="26">
        <v>46317975</v>
      </c>
      <c r="F31" s="26"/>
      <c r="H31" s="15">
        <v>121823194567</v>
      </c>
      <c r="J31" s="15">
        <v>142317006003.686</v>
      </c>
      <c r="L31" s="15">
        <v>0</v>
      </c>
      <c r="N31" s="15">
        <v>0</v>
      </c>
      <c r="P31" s="15">
        <v>0</v>
      </c>
      <c r="R31" s="15">
        <v>0</v>
      </c>
      <c r="T31" s="15">
        <v>46317975</v>
      </c>
      <c r="V31" s="15">
        <v>3208</v>
      </c>
      <c r="X31" s="15">
        <v>121823194567</v>
      </c>
      <c r="Z31" s="15">
        <v>147703964820.39001</v>
      </c>
      <c r="AB31" s="16">
        <f t="shared" si="0"/>
        <v>2.066366149077135</v>
      </c>
    </row>
    <row r="32" spans="1:28" ht="21.75" customHeight="1" x14ac:dyDescent="0.2">
      <c r="A32" s="25" t="s">
        <v>42</v>
      </c>
      <c r="B32" s="25"/>
      <c r="C32" s="25"/>
      <c r="E32" s="26">
        <v>1500000</v>
      </c>
      <c r="F32" s="26"/>
      <c r="H32" s="15">
        <v>3918554820</v>
      </c>
      <c r="J32" s="15">
        <v>7186981500</v>
      </c>
      <c r="L32" s="15">
        <v>0</v>
      </c>
      <c r="N32" s="15">
        <v>0</v>
      </c>
      <c r="P32" s="15">
        <v>0</v>
      </c>
      <c r="R32" s="15">
        <v>0</v>
      </c>
      <c r="T32" s="15">
        <v>1500000</v>
      </c>
      <c r="V32" s="15">
        <v>4059</v>
      </c>
      <c r="X32" s="15">
        <v>3918554820</v>
      </c>
      <c r="Z32" s="15">
        <v>6052273425</v>
      </c>
      <c r="AB32" s="16">
        <f t="shared" si="0"/>
        <v>8.4670800445924746E-2</v>
      </c>
    </row>
    <row r="33" spans="1:28" ht="21.75" customHeight="1" x14ac:dyDescent="0.2">
      <c r="A33" s="25" t="s">
        <v>43</v>
      </c>
      <c r="B33" s="25"/>
      <c r="C33" s="25"/>
      <c r="E33" s="26">
        <v>13213363</v>
      </c>
      <c r="F33" s="26"/>
      <c r="H33" s="15">
        <v>74355659183</v>
      </c>
      <c r="J33" s="15">
        <v>99561355655.337006</v>
      </c>
      <c r="L33" s="15">
        <v>0</v>
      </c>
      <c r="N33" s="15">
        <v>0</v>
      </c>
      <c r="P33" s="15">
        <v>0</v>
      </c>
      <c r="R33" s="15">
        <v>0</v>
      </c>
      <c r="T33" s="15">
        <v>13213363</v>
      </c>
      <c r="V33" s="15">
        <v>6260</v>
      </c>
      <c r="X33" s="15">
        <v>74355659183</v>
      </c>
      <c r="Z33" s="15">
        <v>82223494248.339005</v>
      </c>
      <c r="AB33" s="16">
        <f t="shared" si="0"/>
        <v>1.1502998269559761</v>
      </c>
    </row>
    <row r="34" spans="1:28" ht="21.75" customHeight="1" x14ac:dyDescent="0.2">
      <c r="A34" s="25" t="s">
        <v>44</v>
      </c>
      <c r="B34" s="25"/>
      <c r="C34" s="25"/>
      <c r="E34" s="26">
        <v>124051883</v>
      </c>
      <c r="F34" s="26"/>
      <c r="H34" s="15">
        <v>326388927438</v>
      </c>
      <c r="J34" s="15">
        <v>431598210036.52502</v>
      </c>
      <c r="L34" s="15">
        <v>0</v>
      </c>
      <c r="N34" s="15">
        <v>0</v>
      </c>
      <c r="P34" s="15">
        <v>0</v>
      </c>
      <c r="R34" s="15">
        <v>0</v>
      </c>
      <c r="T34" s="15">
        <v>124051883</v>
      </c>
      <c r="V34" s="15">
        <v>3133</v>
      </c>
      <c r="X34" s="15">
        <v>326388927438</v>
      </c>
      <c r="Z34" s="15">
        <v>386342054869.83801</v>
      </c>
      <c r="AB34" s="16">
        <f t="shared" si="0"/>
        <v>5.4048931260491688</v>
      </c>
    </row>
    <row r="35" spans="1:28" ht="21.75" customHeight="1" x14ac:dyDescent="0.2">
      <c r="A35" s="25" t="s">
        <v>45</v>
      </c>
      <c r="B35" s="25"/>
      <c r="C35" s="25"/>
      <c r="E35" s="26">
        <v>14040447</v>
      </c>
      <c r="F35" s="26"/>
      <c r="H35" s="15">
        <v>123902183684</v>
      </c>
      <c r="J35" s="15">
        <v>124495604555.922</v>
      </c>
      <c r="L35" s="15">
        <v>0</v>
      </c>
      <c r="N35" s="15">
        <v>0</v>
      </c>
      <c r="P35" s="15">
        <v>0</v>
      </c>
      <c r="R35" s="15">
        <v>0</v>
      </c>
      <c r="T35" s="15">
        <v>14040447</v>
      </c>
      <c r="V35" s="15">
        <v>8090</v>
      </c>
      <c r="X35" s="15">
        <v>123902183684</v>
      </c>
      <c r="Z35" s="15">
        <v>112911372293.43201</v>
      </c>
      <c r="AB35" s="16">
        <f t="shared" si="0"/>
        <v>1.5796206813859699</v>
      </c>
    </row>
    <row r="36" spans="1:28" ht="21.75" customHeight="1" x14ac:dyDescent="0.2">
      <c r="A36" s="25" t="s">
        <v>46</v>
      </c>
      <c r="B36" s="25"/>
      <c r="C36" s="25"/>
      <c r="E36" s="26">
        <v>45000000</v>
      </c>
      <c r="F36" s="26"/>
      <c r="H36" s="15">
        <v>170061328945</v>
      </c>
      <c r="J36" s="15">
        <v>178526409750</v>
      </c>
      <c r="L36" s="15">
        <v>0</v>
      </c>
      <c r="N36" s="15">
        <v>0</v>
      </c>
      <c r="P36" s="15">
        <v>0</v>
      </c>
      <c r="R36" s="15">
        <v>0</v>
      </c>
      <c r="T36" s="15">
        <v>45000000</v>
      </c>
      <c r="V36" s="15">
        <v>3465</v>
      </c>
      <c r="X36" s="15">
        <v>170061328945</v>
      </c>
      <c r="Z36" s="15">
        <v>154997246250</v>
      </c>
      <c r="AB36" s="16">
        <f t="shared" si="0"/>
        <v>2.1683985480053898</v>
      </c>
    </row>
    <row r="37" spans="1:28" ht="21.75" customHeight="1" x14ac:dyDescent="0.2">
      <c r="A37" s="25" t="s">
        <v>47</v>
      </c>
      <c r="B37" s="25"/>
      <c r="C37" s="25"/>
      <c r="E37" s="26">
        <v>66300000</v>
      </c>
      <c r="F37" s="26"/>
      <c r="H37" s="15">
        <v>159483019213</v>
      </c>
      <c r="J37" s="15">
        <v>152505361710</v>
      </c>
      <c r="L37" s="15">
        <v>0</v>
      </c>
      <c r="N37" s="15">
        <v>0</v>
      </c>
      <c r="P37" s="15">
        <v>0</v>
      </c>
      <c r="R37" s="15">
        <v>0</v>
      </c>
      <c r="T37" s="15">
        <v>66300000</v>
      </c>
      <c r="V37" s="15">
        <v>1982</v>
      </c>
      <c r="X37" s="15">
        <v>159483019213</v>
      </c>
      <c r="Z37" s="15">
        <v>130624730730</v>
      </c>
      <c r="AB37" s="16">
        <f t="shared" si="0"/>
        <v>1.8274290885895468</v>
      </c>
    </row>
    <row r="38" spans="1:28" ht="21.75" customHeight="1" x14ac:dyDescent="0.2">
      <c r="A38" s="25" t="s">
        <v>48</v>
      </c>
      <c r="B38" s="25"/>
      <c r="C38" s="25"/>
      <c r="E38" s="26">
        <v>8809680</v>
      </c>
      <c r="F38" s="26"/>
      <c r="H38" s="15">
        <v>173360706384</v>
      </c>
      <c r="J38" s="15">
        <v>171642343118.39999</v>
      </c>
      <c r="L38" s="15">
        <v>0</v>
      </c>
      <c r="N38" s="15">
        <v>0</v>
      </c>
      <c r="P38" s="15">
        <v>0</v>
      </c>
      <c r="R38" s="15">
        <v>0</v>
      </c>
      <c r="T38" s="15">
        <v>8809680</v>
      </c>
      <c r="V38" s="15">
        <v>17200</v>
      </c>
      <c r="X38" s="15">
        <v>173360706384</v>
      </c>
      <c r="Z38" s="15">
        <v>150624913348.79999</v>
      </c>
      <c r="AB38" s="16">
        <f t="shared" si="0"/>
        <v>2.1072299753775501</v>
      </c>
    </row>
    <row r="39" spans="1:28" ht="21.75" customHeight="1" x14ac:dyDescent="0.2">
      <c r="A39" s="25" t="s">
        <v>49</v>
      </c>
      <c r="B39" s="25"/>
      <c r="C39" s="25"/>
      <c r="E39" s="26">
        <v>4607501</v>
      </c>
      <c r="F39" s="26"/>
      <c r="H39" s="15">
        <v>25458852826</v>
      </c>
      <c r="J39" s="15">
        <v>65037226440.510002</v>
      </c>
      <c r="L39" s="15">
        <v>0</v>
      </c>
      <c r="N39" s="15">
        <v>0</v>
      </c>
      <c r="P39" s="15">
        <v>0</v>
      </c>
      <c r="R39" s="15">
        <v>0</v>
      </c>
      <c r="T39" s="15">
        <v>4607501</v>
      </c>
      <c r="V39" s="15">
        <v>13900</v>
      </c>
      <c r="X39" s="15">
        <v>25458852826</v>
      </c>
      <c r="Z39" s="15">
        <v>63663200529.794998</v>
      </c>
      <c r="AB39" s="16">
        <f t="shared" si="0"/>
        <v>0.89064286579338781</v>
      </c>
    </row>
    <row r="40" spans="1:28" ht="21.75" customHeight="1" x14ac:dyDescent="0.2">
      <c r="A40" s="25" t="s">
        <v>50</v>
      </c>
      <c r="B40" s="25"/>
      <c r="C40" s="25"/>
      <c r="E40" s="26">
        <v>60844413</v>
      </c>
      <c r="F40" s="26"/>
      <c r="H40" s="15">
        <v>275963546908</v>
      </c>
      <c r="J40" s="15">
        <v>399183765701.48999</v>
      </c>
      <c r="L40" s="15">
        <v>0</v>
      </c>
      <c r="N40" s="15">
        <v>0</v>
      </c>
      <c r="P40" s="15">
        <v>0</v>
      </c>
      <c r="R40" s="15">
        <v>0</v>
      </c>
      <c r="T40" s="15">
        <v>60844413</v>
      </c>
      <c r="V40" s="15">
        <v>6760</v>
      </c>
      <c r="X40" s="15">
        <v>275963546908</v>
      </c>
      <c r="Z40" s="15">
        <v>408860947900.31403</v>
      </c>
      <c r="AB40" s="16">
        <f t="shared" si="0"/>
        <v>5.7199305614318181</v>
      </c>
    </row>
    <row r="41" spans="1:28" ht="21.75" customHeight="1" x14ac:dyDescent="0.2">
      <c r="A41" s="25" t="s">
        <v>51</v>
      </c>
      <c r="B41" s="25"/>
      <c r="C41" s="25"/>
      <c r="E41" s="26">
        <v>13157782</v>
      </c>
      <c r="F41" s="26"/>
      <c r="H41" s="15">
        <v>203275272296</v>
      </c>
      <c r="J41" s="15">
        <v>242755393723</v>
      </c>
      <c r="L41" s="15">
        <v>0</v>
      </c>
      <c r="N41" s="15">
        <v>0</v>
      </c>
      <c r="P41" s="15">
        <v>0</v>
      </c>
      <c r="R41" s="15">
        <v>0</v>
      </c>
      <c r="T41" s="15">
        <v>13157782</v>
      </c>
      <c r="V41" s="15">
        <v>15110</v>
      </c>
      <c r="X41" s="15">
        <v>203275272296</v>
      </c>
      <c r="Z41" s="15">
        <v>197631142208.181</v>
      </c>
      <c r="AB41" s="16">
        <f t="shared" si="0"/>
        <v>2.7648431967214155</v>
      </c>
    </row>
    <row r="42" spans="1:28" ht="21.75" customHeight="1" x14ac:dyDescent="0.2">
      <c r="A42" s="25" t="s">
        <v>52</v>
      </c>
      <c r="B42" s="25"/>
      <c r="C42" s="25"/>
      <c r="E42" s="26">
        <v>10490473</v>
      </c>
      <c r="F42" s="26"/>
      <c r="H42" s="15">
        <v>112163249342</v>
      </c>
      <c r="J42" s="15">
        <v>119609787244.40601</v>
      </c>
      <c r="L42" s="15">
        <v>0</v>
      </c>
      <c r="N42" s="15">
        <v>0</v>
      </c>
      <c r="P42" s="15">
        <v>0</v>
      </c>
      <c r="R42" s="15">
        <v>0</v>
      </c>
      <c r="T42" s="15">
        <v>10490473</v>
      </c>
      <c r="V42" s="15">
        <v>10850</v>
      </c>
      <c r="X42" s="15">
        <v>112163249343</v>
      </c>
      <c r="Z42" s="15">
        <v>113144393324</v>
      </c>
      <c r="AB42" s="16">
        <f t="shared" si="0"/>
        <v>1.5828806261692685</v>
      </c>
    </row>
    <row r="43" spans="1:28" ht="21.75" customHeight="1" x14ac:dyDescent="0.2">
      <c r="A43" s="25" t="s">
        <v>53</v>
      </c>
      <c r="B43" s="25"/>
      <c r="C43" s="25"/>
      <c r="E43" s="26">
        <v>26431351</v>
      </c>
      <c r="F43" s="26"/>
      <c r="H43" s="15">
        <v>143615777126</v>
      </c>
      <c r="J43" s="15">
        <v>196792892617.009</v>
      </c>
      <c r="L43" s="15">
        <v>0</v>
      </c>
      <c r="N43" s="15">
        <v>0</v>
      </c>
      <c r="P43" s="15">
        <v>0</v>
      </c>
      <c r="R43" s="15">
        <v>0</v>
      </c>
      <c r="T43" s="15">
        <v>26431351</v>
      </c>
      <c r="V43" s="15">
        <v>5870</v>
      </c>
      <c r="X43" s="15">
        <v>143615777126</v>
      </c>
      <c r="Z43" s="15">
        <v>154228875789.298</v>
      </c>
      <c r="AB43" s="16">
        <f t="shared" si="0"/>
        <v>2.1576491093435632</v>
      </c>
    </row>
    <row r="44" spans="1:28" ht="21.75" customHeight="1" x14ac:dyDescent="0.2">
      <c r="A44" s="25" t="s">
        <v>54</v>
      </c>
      <c r="B44" s="25"/>
      <c r="C44" s="25"/>
      <c r="E44" s="26">
        <v>15107675</v>
      </c>
      <c r="F44" s="26"/>
      <c r="H44" s="15">
        <v>130457149114</v>
      </c>
      <c r="J44" s="15">
        <v>164444738454.56299</v>
      </c>
      <c r="L44" s="15">
        <v>0</v>
      </c>
      <c r="N44" s="15">
        <v>0</v>
      </c>
      <c r="P44" s="15">
        <v>-400000</v>
      </c>
      <c r="R44" s="15">
        <v>3941408272</v>
      </c>
      <c r="T44" s="15">
        <v>14707675</v>
      </c>
      <c r="V44" s="15">
        <v>8430</v>
      </c>
      <c r="X44" s="15">
        <v>127003086220</v>
      </c>
      <c r="Z44" s="15">
        <v>123247985333.51199</v>
      </c>
      <c r="AB44" s="16">
        <f t="shared" si="0"/>
        <v>1.724229035725704</v>
      </c>
    </row>
    <row r="45" spans="1:28" ht="21.75" customHeight="1" x14ac:dyDescent="0.2">
      <c r="A45" s="27" t="s">
        <v>55</v>
      </c>
      <c r="B45" s="27"/>
      <c r="C45" s="27"/>
      <c r="D45" s="8"/>
      <c r="E45" s="26">
        <v>10200</v>
      </c>
      <c r="F45" s="26"/>
      <c r="H45" s="17">
        <v>698446833</v>
      </c>
      <c r="J45" s="17">
        <v>465323353.82999998</v>
      </c>
      <c r="L45" s="15">
        <v>0</v>
      </c>
      <c r="N45" s="15">
        <v>0</v>
      </c>
      <c r="P45" s="15">
        <v>0</v>
      </c>
      <c r="R45" s="17">
        <v>0</v>
      </c>
      <c r="T45" s="15">
        <v>10200</v>
      </c>
      <c r="V45" s="15">
        <v>45893</v>
      </c>
      <c r="X45" s="17">
        <v>698446833</v>
      </c>
      <c r="Z45" s="17">
        <v>465323353.82999998</v>
      </c>
      <c r="AB45" s="16">
        <f t="shared" si="0"/>
        <v>6.5098349113281127E-3</v>
      </c>
    </row>
    <row r="46" spans="1:28" ht="21.75" customHeight="1" thickBot="1" x14ac:dyDescent="0.25">
      <c r="A46" s="28" t="s">
        <v>56</v>
      </c>
      <c r="B46" s="28"/>
      <c r="C46" s="28"/>
      <c r="D46" s="28"/>
      <c r="F46" s="15"/>
      <c r="H46" s="18">
        <f>SUM(H9:H45)</f>
        <v>5615029337886</v>
      </c>
      <c r="J46" s="18">
        <f>SUM(J9:J45)</f>
        <v>7413884714172.2793</v>
      </c>
      <c r="L46" s="15"/>
      <c r="N46" s="18">
        <f>SUM(N9:N45)</f>
        <v>0</v>
      </c>
      <c r="P46" s="15"/>
      <c r="R46" s="18">
        <v>180408067779</v>
      </c>
      <c r="T46" s="15"/>
      <c r="V46" s="15"/>
      <c r="X46" s="18">
        <f>SUM(X9:X45)</f>
        <v>5453684320025</v>
      </c>
      <c r="Z46" s="18">
        <f>SUM(Z9:Z45)</f>
        <v>6533203742063.6455</v>
      </c>
      <c r="AB46" s="19">
        <f>SUM(AB9:AB45)</f>
        <v>91.398975471244484</v>
      </c>
    </row>
    <row r="47" spans="1:28" ht="13.5" thickTop="1" x14ac:dyDescent="0.2"/>
    <row r="48" spans="1:28" x14ac:dyDescent="0.2">
      <c r="J48" s="20"/>
    </row>
    <row r="49" spans="10:26" x14ac:dyDescent="0.2">
      <c r="J49" s="20"/>
      <c r="Z49" s="20"/>
    </row>
    <row r="51" spans="10:26" x14ac:dyDescent="0.2">
      <c r="Z51" s="20"/>
    </row>
  </sheetData>
  <mergeCells count="8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D4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6"/>
  <sheetViews>
    <sheetView rightToLeft="1" workbookViewId="0">
      <selection activeCell="I35" sqref="I35"/>
    </sheetView>
  </sheetViews>
  <sheetFormatPr defaultRowHeight="12.75" x14ac:dyDescent="0.2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5703125" bestFit="1" customWidth="1"/>
    <col min="6" max="6" width="1.28515625" customWidth="1"/>
    <col min="7" max="7" width="17.7109375" bestFit="1" customWidth="1"/>
    <col min="8" max="8" width="1.28515625" customWidth="1"/>
    <col min="9" max="9" width="26.28515625" bestFit="1" customWidth="1"/>
    <col min="10" max="10" width="1.28515625" customWidth="1"/>
    <col min="11" max="11" width="12.140625" bestFit="1" customWidth="1"/>
    <col min="12" max="12" width="1.28515625" customWidth="1"/>
    <col min="13" max="13" width="17.5703125" bestFit="1" customWidth="1"/>
    <col min="14" max="14" width="1.28515625" customWidth="1"/>
    <col min="15" max="15" width="17.85546875" bestFit="1" customWidth="1"/>
    <col min="16" max="16" width="1.28515625" customWidth="1"/>
    <col min="17" max="17" width="17.85546875" customWidth="1"/>
    <col min="18" max="18" width="1.28515625" customWidth="1"/>
    <col min="19" max="19" width="0.28515625" customWidth="1"/>
  </cols>
  <sheetData>
    <row r="1" spans="1:18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8" ht="21.75" customHeight="1" x14ac:dyDescent="0.2">
      <c r="A2" s="33" t="s">
        <v>72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14.45" customHeight="1" x14ac:dyDescent="0.2"/>
    <row r="5" spans="1:18" ht="14.45" customHeight="1" x14ac:dyDescent="0.2">
      <c r="A5" s="34" t="s">
        <v>129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8" ht="14.45" customHeight="1" x14ac:dyDescent="0.2">
      <c r="A6" s="29" t="s">
        <v>75</v>
      </c>
      <c r="C6" s="29" t="s">
        <v>91</v>
      </c>
      <c r="D6" s="29"/>
      <c r="E6" s="29"/>
      <c r="F6" s="29"/>
      <c r="G6" s="29"/>
      <c r="H6" s="29"/>
      <c r="I6" s="29"/>
      <c r="K6" s="29" t="s">
        <v>92</v>
      </c>
      <c r="L6" s="29"/>
      <c r="M6" s="29"/>
      <c r="N6" s="29"/>
      <c r="O6" s="29"/>
      <c r="P6" s="29"/>
      <c r="Q6" s="29"/>
      <c r="R6" s="29"/>
    </row>
    <row r="7" spans="1:18" ht="43.5" customHeight="1" x14ac:dyDescent="0.2">
      <c r="A7" s="29"/>
      <c r="C7" s="10" t="s">
        <v>13</v>
      </c>
      <c r="D7" s="3"/>
      <c r="E7" s="10" t="s">
        <v>15</v>
      </c>
      <c r="F7" s="3"/>
      <c r="G7" s="10" t="s">
        <v>127</v>
      </c>
      <c r="H7" s="3"/>
      <c r="I7" s="10" t="s">
        <v>130</v>
      </c>
      <c r="K7" s="10" t="s">
        <v>13</v>
      </c>
      <c r="L7" s="3"/>
      <c r="M7" s="10" t="s">
        <v>15</v>
      </c>
      <c r="N7" s="3"/>
      <c r="O7" s="10" t="s">
        <v>127</v>
      </c>
      <c r="P7" s="3"/>
      <c r="Q7" s="40" t="s">
        <v>130</v>
      </c>
      <c r="R7" s="40"/>
    </row>
    <row r="8" spans="1:18" ht="21.75" customHeight="1" x14ac:dyDescent="0.2">
      <c r="A8" s="5" t="s">
        <v>36</v>
      </c>
      <c r="C8" s="13">
        <v>53573515</v>
      </c>
      <c r="D8" s="11"/>
      <c r="E8" s="13">
        <v>282782736230</v>
      </c>
      <c r="F8" s="11"/>
      <c r="G8" s="13">
        <v>317930872936</v>
      </c>
      <c r="H8" s="11"/>
      <c r="I8" s="13">
        <v>-35148136705</v>
      </c>
      <c r="J8" s="11"/>
      <c r="K8" s="13">
        <v>53573515</v>
      </c>
      <c r="L8" s="11"/>
      <c r="M8" s="13">
        <v>282782736230</v>
      </c>
      <c r="N8" s="11"/>
      <c r="O8" s="13">
        <v>325919085824</v>
      </c>
      <c r="P8" s="11"/>
      <c r="Q8" s="38">
        <v>-43136349593</v>
      </c>
      <c r="R8" s="38"/>
    </row>
    <row r="9" spans="1:18" ht="21.75" customHeight="1" x14ac:dyDescent="0.2">
      <c r="A9" s="6" t="s">
        <v>52</v>
      </c>
      <c r="C9" s="15">
        <v>10490473</v>
      </c>
      <c r="D9" s="11"/>
      <c r="E9" s="15">
        <v>113144393339</v>
      </c>
      <c r="F9" s="11"/>
      <c r="G9" s="15">
        <v>119609787244</v>
      </c>
      <c r="H9" s="11"/>
      <c r="I9" s="15">
        <v>-6465393904</v>
      </c>
      <c r="J9" s="11"/>
      <c r="K9" s="15">
        <v>10490473</v>
      </c>
      <c r="L9" s="11"/>
      <c r="M9" s="15">
        <v>113144393339</v>
      </c>
      <c r="N9" s="11"/>
      <c r="O9" s="15">
        <v>120220329153</v>
      </c>
      <c r="P9" s="11"/>
      <c r="Q9" s="36">
        <v>-7075935813</v>
      </c>
      <c r="R9" s="36"/>
    </row>
    <row r="10" spans="1:18" ht="21.75" customHeight="1" x14ac:dyDescent="0.2">
      <c r="A10" s="6" t="s">
        <v>37</v>
      </c>
      <c r="C10" s="15">
        <v>15497424</v>
      </c>
      <c r="D10" s="11"/>
      <c r="E10" s="15">
        <v>309644807976</v>
      </c>
      <c r="F10" s="11"/>
      <c r="G10" s="15">
        <v>337374193765</v>
      </c>
      <c r="H10" s="11"/>
      <c r="I10" s="15">
        <v>-27729385788</v>
      </c>
      <c r="J10" s="11"/>
      <c r="K10" s="15">
        <v>15497424</v>
      </c>
      <c r="L10" s="11"/>
      <c r="M10" s="15">
        <v>309644807976</v>
      </c>
      <c r="N10" s="11"/>
      <c r="O10" s="15">
        <v>372498082431</v>
      </c>
      <c r="P10" s="11"/>
      <c r="Q10" s="36">
        <v>-62853274454</v>
      </c>
      <c r="R10" s="36"/>
    </row>
    <row r="11" spans="1:18" ht="21.75" customHeight="1" x14ac:dyDescent="0.2">
      <c r="A11" s="6" t="s">
        <v>34</v>
      </c>
      <c r="C11" s="15">
        <v>29116440</v>
      </c>
      <c r="D11" s="11"/>
      <c r="E11" s="15">
        <v>216205682949</v>
      </c>
      <c r="F11" s="11"/>
      <c r="G11" s="15">
        <v>271776621538</v>
      </c>
      <c r="H11" s="11"/>
      <c r="I11" s="15">
        <v>-55570938588</v>
      </c>
      <c r="J11" s="11"/>
      <c r="K11" s="15">
        <v>29116440</v>
      </c>
      <c r="L11" s="11"/>
      <c r="M11" s="15">
        <v>216205682949</v>
      </c>
      <c r="N11" s="11"/>
      <c r="O11" s="15">
        <v>269461165764</v>
      </c>
      <c r="P11" s="11"/>
      <c r="Q11" s="36">
        <v>-53255482814</v>
      </c>
      <c r="R11" s="36"/>
    </row>
    <row r="12" spans="1:18" ht="21.75" customHeight="1" x14ac:dyDescent="0.2">
      <c r="A12" s="6" t="s">
        <v>21</v>
      </c>
      <c r="C12" s="15">
        <v>21270877</v>
      </c>
      <c r="D12" s="11"/>
      <c r="E12" s="15">
        <v>383769322365</v>
      </c>
      <c r="F12" s="11"/>
      <c r="G12" s="15">
        <v>443396291460</v>
      </c>
      <c r="H12" s="11"/>
      <c r="I12" s="15">
        <v>-59626969094</v>
      </c>
      <c r="J12" s="11"/>
      <c r="K12" s="15">
        <v>21270877</v>
      </c>
      <c r="L12" s="11"/>
      <c r="M12" s="15">
        <v>383769322365</v>
      </c>
      <c r="N12" s="11"/>
      <c r="O12" s="15">
        <v>507252123611</v>
      </c>
      <c r="P12" s="11"/>
      <c r="Q12" s="36">
        <v>-123482801245</v>
      </c>
      <c r="R12" s="36"/>
    </row>
    <row r="13" spans="1:18" ht="21.75" customHeight="1" x14ac:dyDescent="0.2">
      <c r="A13" s="6" t="s">
        <v>42</v>
      </c>
      <c r="C13" s="15">
        <v>1500000</v>
      </c>
      <c r="D13" s="11"/>
      <c r="E13" s="15">
        <v>6052273425</v>
      </c>
      <c r="F13" s="11"/>
      <c r="G13" s="15">
        <v>7186981500</v>
      </c>
      <c r="H13" s="11"/>
      <c r="I13" s="15">
        <v>-1134708075</v>
      </c>
      <c r="J13" s="11"/>
      <c r="K13" s="15">
        <v>1500000</v>
      </c>
      <c r="L13" s="11"/>
      <c r="M13" s="15">
        <v>6052273425</v>
      </c>
      <c r="N13" s="11"/>
      <c r="O13" s="15">
        <v>7082606250</v>
      </c>
      <c r="P13" s="11"/>
      <c r="Q13" s="36">
        <v>-1030332825</v>
      </c>
      <c r="R13" s="36"/>
    </row>
    <row r="14" spans="1:18" ht="21.75" customHeight="1" x14ac:dyDescent="0.2">
      <c r="A14" s="6" t="s">
        <v>43</v>
      </c>
      <c r="C14" s="15">
        <v>13213363</v>
      </c>
      <c r="D14" s="11"/>
      <c r="E14" s="15">
        <v>82223494248</v>
      </c>
      <c r="F14" s="11"/>
      <c r="G14" s="15">
        <v>99561355655</v>
      </c>
      <c r="H14" s="11"/>
      <c r="I14" s="15">
        <v>-17337861406</v>
      </c>
      <c r="J14" s="11"/>
      <c r="K14" s="15">
        <v>13213363</v>
      </c>
      <c r="L14" s="11"/>
      <c r="M14" s="15">
        <v>82223494248</v>
      </c>
      <c r="N14" s="11"/>
      <c r="O14" s="15">
        <v>104027168441</v>
      </c>
      <c r="P14" s="11"/>
      <c r="Q14" s="36">
        <v>-21803674192</v>
      </c>
      <c r="R14" s="36"/>
    </row>
    <row r="15" spans="1:18" ht="21.75" customHeight="1" x14ac:dyDescent="0.2">
      <c r="A15" s="6" t="s">
        <v>38</v>
      </c>
      <c r="C15" s="15">
        <v>10359467</v>
      </c>
      <c r="D15" s="11"/>
      <c r="E15" s="15">
        <v>201425519031</v>
      </c>
      <c r="F15" s="11"/>
      <c r="G15" s="15">
        <v>217181196133</v>
      </c>
      <c r="H15" s="11"/>
      <c r="I15" s="15">
        <v>-15755677101</v>
      </c>
      <c r="J15" s="11"/>
      <c r="K15" s="15">
        <v>10359467</v>
      </c>
      <c r="L15" s="11"/>
      <c r="M15" s="15">
        <v>201425519031</v>
      </c>
      <c r="N15" s="11"/>
      <c r="O15" s="15">
        <v>226861154614</v>
      </c>
      <c r="P15" s="11"/>
      <c r="Q15" s="36">
        <v>-25435635582</v>
      </c>
      <c r="R15" s="36"/>
    </row>
    <row r="16" spans="1:18" ht="21.75" customHeight="1" x14ac:dyDescent="0.2">
      <c r="A16" s="6" t="s">
        <v>45</v>
      </c>
      <c r="C16" s="15">
        <v>14040447</v>
      </c>
      <c r="D16" s="11"/>
      <c r="E16" s="15">
        <v>112911372293</v>
      </c>
      <c r="F16" s="11"/>
      <c r="G16" s="15">
        <v>124495604555</v>
      </c>
      <c r="H16" s="11"/>
      <c r="I16" s="15">
        <v>-11584232261</v>
      </c>
      <c r="J16" s="11"/>
      <c r="K16" s="15">
        <v>14040447</v>
      </c>
      <c r="L16" s="11"/>
      <c r="M16" s="15">
        <v>112911372293</v>
      </c>
      <c r="N16" s="11"/>
      <c r="O16" s="15">
        <v>133380201533</v>
      </c>
      <c r="P16" s="11"/>
      <c r="Q16" s="36">
        <v>-20468829239</v>
      </c>
      <c r="R16" s="36"/>
    </row>
    <row r="17" spans="1:18" ht="21.75" customHeight="1" x14ac:dyDescent="0.2">
      <c r="A17" s="6" t="s">
        <v>53</v>
      </c>
      <c r="C17" s="15">
        <v>26431351</v>
      </c>
      <c r="D17" s="11"/>
      <c r="E17" s="15">
        <v>154228875789</v>
      </c>
      <c r="F17" s="11"/>
      <c r="G17" s="15">
        <v>196792892617</v>
      </c>
      <c r="H17" s="11"/>
      <c r="I17" s="15">
        <v>-42564016827</v>
      </c>
      <c r="J17" s="11"/>
      <c r="K17" s="15">
        <v>26431351</v>
      </c>
      <c r="L17" s="11"/>
      <c r="M17" s="15">
        <v>154228875789</v>
      </c>
      <c r="N17" s="11"/>
      <c r="O17" s="15">
        <v>193902743326</v>
      </c>
      <c r="P17" s="11"/>
      <c r="Q17" s="36">
        <v>-39673867536</v>
      </c>
      <c r="R17" s="36"/>
    </row>
    <row r="18" spans="1:18" ht="21.75" customHeight="1" x14ac:dyDescent="0.2">
      <c r="A18" s="6" t="s">
        <v>39</v>
      </c>
      <c r="C18" s="15">
        <v>2535127</v>
      </c>
      <c r="D18" s="11"/>
      <c r="E18" s="15">
        <v>323850725203</v>
      </c>
      <c r="F18" s="11"/>
      <c r="G18" s="15">
        <v>305378810055</v>
      </c>
      <c r="H18" s="11"/>
      <c r="I18" s="15">
        <v>18471915148</v>
      </c>
      <c r="J18" s="11"/>
      <c r="K18" s="15">
        <v>2535127</v>
      </c>
      <c r="L18" s="11"/>
      <c r="M18" s="15">
        <v>323850725203</v>
      </c>
      <c r="N18" s="11"/>
      <c r="O18" s="15">
        <v>300993935245</v>
      </c>
      <c r="P18" s="11"/>
      <c r="Q18" s="36">
        <v>22856789958</v>
      </c>
      <c r="R18" s="36"/>
    </row>
    <row r="19" spans="1:18" ht="21.75" customHeight="1" x14ac:dyDescent="0.2">
      <c r="A19" s="6" t="s">
        <v>26</v>
      </c>
      <c r="C19" s="15">
        <v>66893729</v>
      </c>
      <c r="D19" s="11"/>
      <c r="E19" s="15">
        <v>414002298631</v>
      </c>
      <c r="F19" s="11"/>
      <c r="G19" s="15">
        <v>542622009125</v>
      </c>
      <c r="H19" s="11"/>
      <c r="I19" s="15">
        <v>-128619710493</v>
      </c>
      <c r="J19" s="11"/>
      <c r="K19" s="15">
        <v>66893729</v>
      </c>
      <c r="L19" s="11"/>
      <c r="M19" s="15">
        <v>414002298631</v>
      </c>
      <c r="N19" s="11"/>
      <c r="O19" s="15">
        <v>564548589082</v>
      </c>
      <c r="P19" s="11"/>
      <c r="Q19" s="36">
        <v>-150546290450</v>
      </c>
      <c r="R19" s="36"/>
    </row>
    <row r="20" spans="1:18" ht="21.75" customHeight="1" x14ac:dyDescent="0.2">
      <c r="A20" s="6" t="s">
        <v>50</v>
      </c>
      <c r="C20" s="15">
        <v>60844413</v>
      </c>
      <c r="D20" s="11"/>
      <c r="E20" s="15">
        <v>408860947900</v>
      </c>
      <c r="F20" s="11"/>
      <c r="G20" s="15">
        <v>399183765701</v>
      </c>
      <c r="H20" s="11"/>
      <c r="I20" s="15">
        <v>9677182199</v>
      </c>
      <c r="J20" s="11"/>
      <c r="K20" s="15">
        <v>60844413</v>
      </c>
      <c r="L20" s="11"/>
      <c r="M20" s="15">
        <v>408860947900</v>
      </c>
      <c r="N20" s="11"/>
      <c r="O20" s="15">
        <v>411885067337</v>
      </c>
      <c r="P20" s="11"/>
      <c r="Q20" s="36">
        <v>-3024119436</v>
      </c>
      <c r="R20" s="36"/>
    </row>
    <row r="21" spans="1:18" ht="21.75" customHeight="1" x14ac:dyDescent="0.2">
      <c r="A21" s="6" t="s">
        <v>24</v>
      </c>
      <c r="C21" s="15">
        <v>8614333</v>
      </c>
      <c r="D21" s="11"/>
      <c r="E21" s="15">
        <v>388506836095</v>
      </c>
      <c r="F21" s="11"/>
      <c r="G21" s="15">
        <v>400742524167</v>
      </c>
      <c r="H21" s="11"/>
      <c r="I21" s="15">
        <v>-12235688071</v>
      </c>
      <c r="J21" s="11"/>
      <c r="K21" s="15">
        <v>8614333</v>
      </c>
      <c r="L21" s="11"/>
      <c r="M21" s="15">
        <v>388506836095</v>
      </c>
      <c r="N21" s="11"/>
      <c r="O21" s="15">
        <v>412483453710</v>
      </c>
      <c r="P21" s="11"/>
      <c r="Q21" s="36">
        <v>-23976617614</v>
      </c>
      <c r="R21" s="36"/>
    </row>
    <row r="22" spans="1:18" ht="21.75" customHeight="1" x14ac:dyDescent="0.2">
      <c r="A22" s="6" t="s">
        <v>30</v>
      </c>
      <c r="C22" s="15">
        <v>16590000</v>
      </c>
      <c r="D22" s="11"/>
      <c r="E22" s="15">
        <v>195091954785</v>
      </c>
      <c r="F22" s="11"/>
      <c r="G22" s="15">
        <v>223456972725</v>
      </c>
      <c r="H22" s="11"/>
      <c r="I22" s="15">
        <v>-28365017940</v>
      </c>
      <c r="J22" s="11"/>
      <c r="K22" s="15">
        <v>16590000</v>
      </c>
      <c r="L22" s="11"/>
      <c r="M22" s="15">
        <v>195091954785</v>
      </c>
      <c r="N22" s="11"/>
      <c r="O22" s="15">
        <v>253965858300</v>
      </c>
      <c r="P22" s="11"/>
      <c r="Q22" s="36">
        <v>-58873903515</v>
      </c>
      <c r="R22" s="36"/>
    </row>
    <row r="23" spans="1:18" ht="21.75" customHeight="1" x14ac:dyDescent="0.2">
      <c r="A23" s="6" t="s">
        <v>27</v>
      </c>
      <c r="C23" s="15">
        <v>200000</v>
      </c>
      <c r="D23" s="11"/>
      <c r="E23" s="15">
        <v>6968290500</v>
      </c>
      <c r="F23" s="11"/>
      <c r="G23" s="15">
        <v>6033883500</v>
      </c>
      <c r="H23" s="11"/>
      <c r="I23" s="15">
        <v>934407000</v>
      </c>
      <c r="J23" s="11"/>
      <c r="K23" s="15">
        <v>200000</v>
      </c>
      <c r="L23" s="11"/>
      <c r="M23" s="15">
        <v>6968290500</v>
      </c>
      <c r="N23" s="11"/>
      <c r="O23" s="15">
        <v>5424921360</v>
      </c>
      <c r="P23" s="11"/>
      <c r="Q23" s="36">
        <v>1543369140</v>
      </c>
      <c r="R23" s="36"/>
    </row>
    <row r="24" spans="1:18" ht="21.75" customHeight="1" x14ac:dyDescent="0.2">
      <c r="A24" s="6" t="s">
        <v>46</v>
      </c>
      <c r="C24" s="15">
        <v>45000000</v>
      </c>
      <c r="D24" s="11"/>
      <c r="E24" s="15">
        <v>154997246250</v>
      </c>
      <c r="F24" s="11"/>
      <c r="G24" s="15">
        <v>178526409750</v>
      </c>
      <c r="H24" s="11"/>
      <c r="I24" s="15">
        <v>-23529163500</v>
      </c>
      <c r="J24" s="11"/>
      <c r="K24" s="15">
        <v>45000000</v>
      </c>
      <c r="L24" s="11"/>
      <c r="M24" s="15">
        <v>154997246250</v>
      </c>
      <c r="N24" s="11"/>
      <c r="O24" s="15">
        <v>184252137750</v>
      </c>
      <c r="P24" s="11"/>
      <c r="Q24" s="36">
        <v>-29254891500</v>
      </c>
      <c r="R24" s="36"/>
    </row>
    <row r="25" spans="1:18" ht="21.75" customHeight="1" x14ac:dyDescent="0.2">
      <c r="A25" s="6" t="s">
        <v>49</v>
      </c>
      <c r="C25" s="15">
        <v>4607501</v>
      </c>
      <c r="D25" s="11"/>
      <c r="E25" s="15">
        <v>63663200529</v>
      </c>
      <c r="F25" s="11"/>
      <c r="G25" s="15">
        <v>65037226440</v>
      </c>
      <c r="H25" s="11"/>
      <c r="I25" s="15">
        <v>-1374025910</v>
      </c>
      <c r="J25" s="11"/>
      <c r="K25" s="15">
        <v>4607501</v>
      </c>
      <c r="L25" s="11"/>
      <c r="M25" s="15">
        <v>63663200529</v>
      </c>
      <c r="N25" s="11"/>
      <c r="O25" s="15">
        <v>80472117504</v>
      </c>
      <c r="P25" s="11"/>
      <c r="Q25" s="36">
        <v>-16808916974</v>
      </c>
      <c r="R25" s="36"/>
    </row>
    <row r="26" spans="1:18" ht="21.75" customHeight="1" x14ac:dyDescent="0.2">
      <c r="A26" s="6" t="s">
        <v>40</v>
      </c>
      <c r="C26" s="15">
        <v>1440000</v>
      </c>
      <c r="D26" s="11"/>
      <c r="E26" s="15">
        <v>175035504960</v>
      </c>
      <c r="F26" s="11"/>
      <c r="G26" s="15">
        <v>172101069360</v>
      </c>
      <c r="H26" s="11"/>
      <c r="I26" s="15">
        <v>2934435600</v>
      </c>
      <c r="J26" s="11"/>
      <c r="K26" s="15">
        <v>1440000</v>
      </c>
      <c r="L26" s="11"/>
      <c r="M26" s="15">
        <v>175035504960</v>
      </c>
      <c r="N26" s="11"/>
      <c r="O26" s="15">
        <v>171485553600</v>
      </c>
      <c r="P26" s="11"/>
      <c r="Q26" s="36">
        <v>3549951360</v>
      </c>
      <c r="R26" s="36"/>
    </row>
    <row r="27" spans="1:18" ht="21.75" customHeight="1" x14ac:dyDescent="0.2">
      <c r="A27" s="6" t="s">
        <v>41</v>
      </c>
      <c r="C27" s="15">
        <v>46317975</v>
      </c>
      <c r="D27" s="11"/>
      <c r="E27" s="15">
        <v>147703964820</v>
      </c>
      <c r="F27" s="11"/>
      <c r="G27" s="15">
        <v>142317006003</v>
      </c>
      <c r="H27" s="11"/>
      <c r="I27" s="15">
        <v>5386958817</v>
      </c>
      <c r="J27" s="11"/>
      <c r="K27" s="15">
        <v>46317975</v>
      </c>
      <c r="L27" s="11"/>
      <c r="M27" s="15">
        <v>147703964820</v>
      </c>
      <c r="N27" s="11"/>
      <c r="O27" s="15">
        <v>164601519399</v>
      </c>
      <c r="P27" s="11"/>
      <c r="Q27" s="36">
        <v>-16897554578</v>
      </c>
      <c r="R27" s="36"/>
    </row>
    <row r="28" spans="1:18" ht="21.75" customHeight="1" x14ac:dyDescent="0.2">
      <c r="A28" s="6" t="s">
        <v>32</v>
      </c>
      <c r="C28" s="15">
        <v>5000000</v>
      </c>
      <c r="D28" s="11"/>
      <c r="E28" s="15">
        <v>139365810000</v>
      </c>
      <c r="F28" s="11"/>
      <c r="G28" s="15">
        <v>151841137500</v>
      </c>
      <c r="H28" s="11"/>
      <c r="I28" s="15">
        <v>-12475327500</v>
      </c>
      <c r="J28" s="11"/>
      <c r="K28" s="15">
        <v>5000000</v>
      </c>
      <c r="L28" s="11"/>
      <c r="M28" s="15">
        <v>139365810000</v>
      </c>
      <c r="N28" s="11"/>
      <c r="O28" s="15">
        <v>148709880000</v>
      </c>
      <c r="P28" s="11"/>
      <c r="Q28" s="36">
        <v>-9344070000</v>
      </c>
      <c r="R28" s="36"/>
    </row>
    <row r="29" spans="1:18" ht="21.75" customHeight="1" x14ac:dyDescent="0.2">
      <c r="A29" s="6" t="s">
        <v>48</v>
      </c>
      <c r="C29" s="15">
        <v>8809680</v>
      </c>
      <c r="D29" s="11"/>
      <c r="E29" s="15">
        <v>150624913348</v>
      </c>
      <c r="F29" s="11"/>
      <c r="G29" s="15">
        <v>171642343118</v>
      </c>
      <c r="H29" s="11"/>
      <c r="I29" s="15">
        <v>-21017429769</v>
      </c>
      <c r="J29" s="11"/>
      <c r="K29" s="15">
        <v>8809680</v>
      </c>
      <c r="L29" s="11"/>
      <c r="M29" s="15">
        <v>150624913348</v>
      </c>
      <c r="N29" s="11"/>
      <c r="O29" s="15">
        <v>173360706384</v>
      </c>
      <c r="P29" s="11"/>
      <c r="Q29" s="36">
        <v>-22735793035</v>
      </c>
      <c r="R29" s="36"/>
    </row>
    <row r="30" spans="1:18" ht="21.75" customHeight="1" x14ac:dyDescent="0.2">
      <c r="A30" s="6" t="s">
        <v>44</v>
      </c>
      <c r="C30" s="15">
        <v>124051883</v>
      </c>
      <c r="D30" s="11"/>
      <c r="E30" s="15">
        <v>386342054869</v>
      </c>
      <c r="F30" s="11"/>
      <c r="G30" s="15">
        <v>431598210036</v>
      </c>
      <c r="H30" s="11"/>
      <c r="I30" s="15">
        <v>-45256155166</v>
      </c>
      <c r="J30" s="11"/>
      <c r="K30" s="15">
        <v>124051883</v>
      </c>
      <c r="L30" s="11"/>
      <c r="M30" s="15">
        <v>386342054869</v>
      </c>
      <c r="N30" s="11"/>
      <c r="O30" s="15">
        <v>464769615322</v>
      </c>
      <c r="P30" s="11"/>
      <c r="Q30" s="36">
        <v>-78427560452</v>
      </c>
      <c r="R30" s="36"/>
    </row>
    <row r="31" spans="1:18" ht="21.75" customHeight="1" x14ac:dyDescent="0.2">
      <c r="A31" s="6" t="s">
        <v>33</v>
      </c>
      <c r="C31" s="15">
        <v>30900000</v>
      </c>
      <c r="D31" s="11"/>
      <c r="E31" s="15">
        <v>346170954150</v>
      </c>
      <c r="F31" s="11"/>
      <c r="G31" s="15">
        <v>344327985450</v>
      </c>
      <c r="H31" s="11"/>
      <c r="I31" s="15">
        <v>1842968700</v>
      </c>
      <c r="J31" s="11"/>
      <c r="K31" s="15">
        <v>30900000</v>
      </c>
      <c r="L31" s="11"/>
      <c r="M31" s="15">
        <v>346170954150</v>
      </c>
      <c r="N31" s="11"/>
      <c r="O31" s="15">
        <v>391630848750</v>
      </c>
      <c r="P31" s="11"/>
      <c r="Q31" s="36">
        <v>-45459894600</v>
      </c>
      <c r="R31" s="36"/>
    </row>
    <row r="32" spans="1:18" ht="21.75" customHeight="1" x14ac:dyDescent="0.2">
      <c r="A32" s="6" t="s">
        <v>22</v>
      </c>
      <c r="C32" s="15">
        <v>1318102</v>
      </c>
      <c r="D32" s="11"/>
      <c r="E32" s="15">
        <v>351608081303</v>
      </c>
      <c r="F32" s="11"/>
      <c r="G32" s="15">
        <v>350169835091</v>
      </c>
      <c r="H32" s="11"/>
      <c r="I32" s="15">
        <v>1438246212</v>
      </c>
      <c r="J32" s="11"/>
      <c r="K32" s="15">
        <v>1318102</v>
      </c>
      <c r="L32" s="11"/>
      <c r="M32" s="15">
        <v>351608081303</v>
      </c>
      <c r="N32" s="11"/>
      <c r="O32" s="15">
        <v>371917100347</v>
      </c>
      <c r="P32" s="11"/>
      <c r="Q32" s="36">
        <v>-20309019043</v>
      </c>
      <c r="R32" s="36"/>
    </row>
    <row r="33" spans="1:18" ht="21.75" customHeight="1" x14ac:dyDescent="0.2">
      <c r="A33" s="6" t="s">
        <v>28</v>
      </c>
      <c r="C33" s="15">
        <v>41060833</v>
      </c>
      <c r="D33" s="11"/>
      <c r="E33" s="15">
        <v>299185099249</v>
      </c>
      <c r="F33" s="11"/>
      <c r="G33" s="15">
        <v>355511898290</v>
      </c>
      <c r="H33" s="11"/>
      <c r="I33" s="15">
        <v>-56326799040</v>
      </c>
      <c r="J33" s="11"/>
      <c r="K33" s="15">
        <v>41060833</v>
      </c>
      <c r="L33" s="11"/>
      <c r="M33" s="15">
        <v>299185099249</v>
      </c>
      <c r="N33" s="11"/>
      <c r="O33" s="15">
        <v>367348689392</v>
      </c>
      <c r="P33" s="11"/>
      <c r="Q33" s="36">
        <v>-68163590142</v>
      </c>
      <c r="R33" s="36"/>
    </row>
    <row r="34" spans="1:18" ht="21.75" customHeight="1" x14ac:dyDescent="0.2">
      <c r="A34" s="6" t="s">
        <v>47</v>
      </c>
      <c r="C34" s="15">
        <v>66300000</v>
      </c>
      <c r="D34" s="11"/>
      <c r="E34" s="15">
        <v>130624730730</v>
      </c>
      <c r="F34" s="11"/>
      <c r="G34" s="15">
        <v>152505361710</v>
      </c>
      <c r="H34" s="11"/>
      <c r="I34" s="15">
        <v>-21880630980</v>
      </c>
      <c r="J34" s="11"/>
      <c r="K34" s="15">
        <v>66300000</v>
      </c>
      <c r="L34" s="11"/>
      <c r="M34" s="15">
        <v>130624730730</v>
      </c>
      <c r="N34" s="11"/>
      <c r="O34" s="15">
        <v>152241739650</v>
      </c>
      <c r="P34" s="11"/>
      <c r="Q34" s="36">
        <v>-21617008920</v>
      </c>
      <c r="R34" s="36"/>
    </row>
    <row r="35" spans="1:18" ht="21.75" customHeight="1" x14ac:dyDescent="0.2">
      <c r="A35" s="6" t="s">
        <v>51</v>
      </c>
      <c r="C35" s="15">
        <v>13157782</v>
      </c>
      <c r="D35" s="11"/>
      <c r="E35" s="15">
        <v>197631142208</v>
      </c>
      <c r="F35" s="11"/>
      <c r="G35" s="15">
        <v>242755393738</v>
      </c>
      <c r="H35" s="11"/>
      <c r="I35" s="15">
        <v>-45124251529</v>
      </c>
      <c r="J35" s="11"/>
      <c r="K35" s="15">
        <v>13157782</v>
      </c>
      <c r="L35" s="11"/>
      <c r="M35" s="15">
        <v>197631142208</v>
      </c>
      <c r="N35" s="11"/>
      <c r="O35" s="15">
        <v>238046776187</v>
      </c>
      <c r="P35" s="11"/>
      <c r="Q35" s="36">
        <f>-40415633978-21</f>
        <v>-40415633999</v>
      </c>
      <c r="R35" s="36"/>
    </row>
    <row r="36" spans="1:18" ht="21.75" customHeight="1" x14ac:dyDescent="0.2">
      <c r="A36" s="6" t="s">
        <v>55</v>
      </c>
      <c r="C36" s="15">
        <v>10200</v>
      </c>
      <c r="D36" s="11"/>
      <c r="E36" s="15">
        <v>465323353</v>
      </c>
      <c r="F36" s="11"/>
      <c r="G36" s="15">
        <v>465323353</v>
      </c>
      <c r="H36" s="11"/>
      <c r="I36" s="15">
        <v>0</v>
      </c>
      <c r="J36" s="11"/>
      <c r="K36" s="15">
        <v>10200</v>
      </c>
      <c r="L36" s="11"/>
      <c r="M36" s="15">
        <v>465323353</v>
      </c>
      <c r="N36" s="11"/>
      <c r="O36" s="15">
        <v>465323353</v>
      </c>
      <c r="P36" s="11"/>
      <c r="Q36" s="36">
        <v>0</v>
      </c>
      <c r="R36" s="36"/>
    </row>
    <row r="37" spans="1:18" ht="21.75" customHeight="1" x14ac:dyDescent="0.2">
      <c r="A37" s="6" t="s">
        <v>25</v>
      </c>
      <c r="C37" s="15">
        <v>6212232</v>
      </c>
      <c r="D37" s="11"/>
      <c r="E37" s="15">
        <v>80278499854</v>
      </c>
      <c r="F37" s="11"/>
      <c r="G37" s="15">
        <v>88985629454</v>
      </c>
      <c r="H37" s="11"/>
      <c r="I37" s="15">
        <v>-8707129599</v>
      </c>
      <c r="J37" s="11"/>
      <c r="K37" s="15">
        <v>6212232</v>
      </c>
      <c r="L37" s="11"/>
      <c r="M37" s="15">
        <v>80278499854</v>
      </c>
      <c r="N37" s="11"/>
      <c r="O37" s="15">
        <v>80278499854</v>
      </c>
      <c r="P37" s="11"/>
      <c r="Q37" s="36">
        <v>0</v>
      </c>
      <c r="R37" s="36"/>
    </row>
    <row r="38" spans="1:18" ht="21.75" customHeight="1" x14ac:dyDescent="0.2">
      <c r="A38" s="6" t="s">
        <v>54</v>
      </c>
      <c r="C38" s="15">
        <v>14707675</v>
      </c>
      <c r="D38" s="11"/>
      <c r="E38" s="15">
        <v>123247985333</v>
      </c>
      <c r="F38" s="11"/>
      <c r="G38" s="15">
        <v>160349252463</v>
      </c>
      <c r="H38" s="11"/>
      <c r="I38" s="15">
        <v>-37101267129</v>
      </c>
      <c r="J38" s="11"/>
      <c r="K38" s="15">
        <v>14707675</v>
      </c>
      <c r="L38" s="11"/>
      <c r="M38" s="15">
        <v>123247985333</v>
      </c>
      <c r="N38" s="11"/>
      <c r="O38" s="15">
        <v>150587692646</v>
      </c>
      <c r="P38" s="11"/>
      <c r="Q38" s="36">
        <v>-27339707312</v>
      </c>
      <c r="R38" s="36"/>
    </row>
    <row r="39" spans="1:18" ht="21.75" customHeight="1" x14ac:dyDescent="0.2">
      <c r="A39" s="6" t="s">
        <v>31</v>
      </c>
      <c r="C39" s="15">
        <v>1531307</v>
      </c>
      <c r="D39" s="11"/>
      <c r="E39" s="15">
        <v>9057064553</v>
      </c>
      <c r="F39" s="11"/>
      <c r="G39" s="15">
        <v>9057064553</v>
      </c>
      <c r="H39" s="11"/>
      <c r="I39" s="15">
        <v>0</v>
      </c>
      <c r="J39" s="11"/>
      <c r="K39" s="15">
        <v>1531307</v>
      </c>
      <c r="L39" s="11"/>
      <c r="M39" s="15">
        <v>9057064553</v>
      </c>
      <c r="N39" s="11"/>
      <c r="O39" s="15">
        <v>9018718292</v>
      </c>
      <c r="P39" s="11"/>
      <c r="Q39" s="36">
        <v>38346261</v>
      </c>
      <c r="R39" s="36"/>
    </row>
    <row r="40" spans="1:18" ht="21.75" customHeight="1" x14ac:dyDescent="0.2">
      <c r="A40" s="6" t="s">
        <v>29</v>
      </c>
      <c r="C40" s="15">
        <v>5216001</v>
      </c>
      <c r="D40" s="11"/>
      <c r="E40" s="15">
        <v>30176500921</v>
      </c>
      <c r="F40" s="11"/>
      <c r="G40" s="15">
        <v>33961525951</v>
      </c>
      <c r="H40" s="11"/>
      <c r="I40" s="15">
        <v>-3785025029</v>
      </c>
      <c r="J40" s="11"/>
      <c r="K40" s="15">
        <v>5216001</v>
      </c>
      <c r="L40" s="11"/>
      <c r="M40" s="15">
        <v>30176500921</v>
      </c>
      <c r="N40" s="11"/>
      <c r="O40" s="15">
        <v>34428172872</v>
      </c>
      <c r="P40" s="11"/>
      <c r="Q40" s="36">
        <v>-4251671950</v>
      </c>
      <c r="R40" s="36"/>
    </row>
    <row r="41" spans="1:18" ht="21.75" customHeight="1" x14ac:dyDescent="0.2">
      <c r="A41" s="7" t="s">
        <v>20</v>
      </c>
      <c r="C41" s="17">
        <v>13906018</v>
      </c>
      <c r="D41" s="11"/>
      <c r="E41" s="17">
        <v>147356134876</v>
      </c>
      <c r="F41" s="11"/>
      <c r="G41" s="17">
        <v>147372039681</v>
      </c>
      <c r="H41" s="11"/>
      <c r="I41" s="17">
        <v>-15904804</v>
      </c>
      <c r="J41" s="11"/>
      <c r="K41" s="17">
        <v>13906018</v>
      </c>
      <c r="L41" s="11"/>
      <c r="M41" s="17">
        <v>147356134876</v>
      </c>
      <c r="N41" s="11"/>
      <c r="O41" s="17">
        <v>146250272705</v>
      </c>
      <c r="P41" s="11"/>
      <c r="Q41" s="37">
        <v>1105862171</v>
      </c>
      <c r="R41" s="37"/>
    </row>
    <row r="42" spans="1:18" ht="21.75" customHeight="1" x14ac:dyDescent="0.2">
      <c r="A42" s="9" t="s">
        <v>56</v>
      </c>
      <c r="C42" s="18">
        <v>780718148</v>
      </c>
      <c r="D42" s="11"/>
      <c r="E42" s="18">
        <v>6533203742065</v>
      </c>
      <c r="F42" s="11"/>
      <c r="G42" s="18">
        <v>7211248474617</v>
      </c>
      <c r="H42" s="11"/>
      <c r="I42" s="18">
        <v>-678044732532</v>
      </c>
      <c r="J42" s="11"/>
      <c r="K42" s="18">
        <v>780718148</v>
      </c>
      <c r="L42" s="11"/>
      <c r="M42" s="18">
        <v>6533203742065</v>
      </c>
      <c r="N42" s="11"/>
      <c r="O42" s="18">
        <v>7539771849988</v>
      </c>
      <c r="P42" s="11"/>
      <c r="Q42" s="39">
        <f t="shared" ref="Q42" si="0">SUM(Q8:R41)</f>
        <v>-1006568107923</v>
      </c>
      <c r="R42" s="39"/>
    </row>
    <row r="44" spans="1:18" x14ac:dyDescent="0.2">
      <c r="Q44" s="21"/>
    </row>
    <row r="45" spans="1:18" x14ac:dyDescent="0.2">
      <c r="I45" s="21"/>
    </row>
    <row r="46" spans="1:18" x14ac:dyDescent="0.2">
      <c r="Q46" s="21"/>
    </row>
    <row r="48" spans="1:18" ht="18.75" x14ac:dyDescent="0.2">
      <c r="G48" s="15"/>
    </row>
    <row r="49" spans="7:9" ht="18.75" x14ac:dyDescent="0.2">
      <c r="G49" s="15"/>
      <c r="I49" s="21"/>
    </row>
    <row r="50" spans="7:9" ht="18.75" x14ac:dyDescent="0.2">
      <c r="G50" s="15"/>
    </row>
    <row r="51" spans="7:9" ht="18.75" x14ac:dyDescent="0.2">
      <c r="G51" s="15"/>
    </row>
    <row r="52" spans="7:9" ht="18.75" x14ac:dyDescent="0.2">
      <c r="G52" s="15"/>
    </row>
    <row r="53" spans="7:9" ht="18.75" x14ac:dyDescent="0.2">
      <c r="G53" s="15"/>
    </row>
    <row r="54" spans="7:9" ht="18.75" x14ac:dyDescent="0.2">
      <c r="G54" s="15"/>
    </row>
    <row r="55" spans="7:9" ht="18.75" x14ac:dyDescent="0.2">
      <c r="G55" s="15"/>
    </row>
    <row r="56" spans="7:9" ht="18.75" x14ac:dyDescent="0.2">
      <c r="G56" s="15"/>
    </row>
  </sheetData>
  <mergeCells count="4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22"/>
  <sheetViews>
    <sheetView rightToLeft="1" workbookViewId="0">
      <selection activeCell="L10" sqref="L10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85546875" bestFit="1" customWidth="1"/>
    <col min="5" max="5" width="1.28515625" customWidth="1"/>
    <col min="6" max="6" width="16" bestFit="1" customWidth="1"/>
    <col min="7" max="7" width="1.28515625" customWidth="1"/>
    <col min="8" max="8" width="8.28515625" bestFit="1" customWidth="1"/>
    <col min="9" max="9" width="1.28515625" customWidth="1"/>
    <col min="10" max="10" width="16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6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6" ht="21.75" customHeight="1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6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6" ht="14.45" customHeight="1" x14ac:dyDescent="0.2"/>
    <row r="5" spans="1:16" ht="14.45" customHeight="1" x14ac:dyDescent="0.2">
      <c r="A5" s="1" t="s">
        <v>58</v>
      </c>
      <c r="B5" s="34" t="s">
        <v>59</v>
      </c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6" ht="14.45" customHeight="1" x14ac:dyDescent="0.2">
      <c r="D6" s="2" t="s">
        <v>7</v>
      </c>
      <c r="F6" s="29" t="s">
        <v>8</v>
      </c>
      <c r="G6" s="29"/>
      <c r="H6" s="29"/>
      <c r="J6" s="35" t="s">
        <v>9</v>
      </c>
      <c r="K6" s="35"/>
      <c r="L6" s="35"/>
    </row>
    <row r="7" spans="1:16" ht="14.45" customHeight="1" x14ac:dyDescent="0.2">
      <c r="D7" s="3"/>
      <c r="F7" s="3"/>
      <c r="G7" s="3"/>
      <c r="H7" s="3"/>
    </row>
    <row r="8" spans="1:16" ht="14.45" customHeight="1" x14ac:dyDescent="0.2">
      <c r="A8" s="29" t="s">
        <v>60</v>
      </c>
      <c r="B8" s="29"/>
      <c r="D8" s="2" t="s">
        <v>61</v>
      </c>
      <c r="F8" s="2" t="s">
        <v>62</v>
      </c>
      <c r="H8" s="2" t="s">
        <v>63</v>
      </c>
      <c r="J8" s="2" t="s">
        <v>61</v>
      </c>
      <c r="L8" s="2" t="s">
        <v>18</v>
      </c>
    </row>
    <row r="9" spans="1:16" ht="21.75" customHeight="1" x14ac:dyDescent="0.2">
      <c r="A9" s="30" t="s">
        <v>64</v>
      </c>
      <c r="B9" s="30"/>
      <c r="D9" s="13">
        <v>29466605</v>
      </c>
      <c r="E9" s="11"/>
      <c r="F9" s="13">
        <v>34219020585</v>
      </c>
      <c r="G9" s="11"/>
      <c r="H9" s="13">
        <v>0</v>
      </c>
      <c r="I9" s="11"/>
      <c r="J9" s="13">
        <v>34248487190</v>
      </c>
      <c r="K9" s="11"/>
      <c r="L9" s="14">
        <f>J9/7148005443583*100</f>
        <v>0.47913347940642653</v>
      </c>
      <c r="M9" s="11"/>
      <c r="N9" s="11"/>
      <c r="O9" s="11"/>
      <c r="P9" s="11"/>
    </row>
    <row r="10" spans="1:16" ht="21.75" customHeight="1" x14ac:dyDescent="0.2">
      <c r="A10" s="25" t="s">
        <v>65</v>
      </c>
      <c r="B10" s="25"/>
      <c r="D10" s="15">
        <v>246594</v>
      </c>
      <c r="E10" s="11"/>
      <c r="F10" s="15">
        <v>1043</v>
      </c>
      <c r="G10" s="11"/>
      <c r="H10" s="15">
        <v>237500</v>
      </c>
      <c r="I10" s="11"/>
      <c r="J10" s="15">
        <v>10137</v>
      </c>
      <c r="K10" s="11"/>
      <c r="L10" s="16">
        <f t="shared" ref="L10:L16" si="0">J10/7148005443583*100</f>
        <v>1.4181578455707974E-7</v>
      </c>
      <c r="M10" s="11"/>
      <c r="N10" s="11"/>
      <c r="O10" s="11"/>
      <c r="P10" s="11"/>
    </row>
    <row r="11" spans="1:16" ht="21.75" customHeight="1" x14ac:dyDescent="0.2">
      <c r="A11" s="25" t="s">
        <v>66</v>
      </c>
      <c r="B11" s="25"/>
      <c r="D11" s="15">
        <v>21256053</v>
      </c>
      <c r="E11" s="11"/>
      <c r="F11" s="15">
        <v>89884</v>
      </c>
      <c r="G11" s="11"/>
      <c r="H11" s="15">
        <v>0</v>
      </c>
      <c r="I11" s="11"/>
      <c r="J11" s="15">
        <v>21345937</v>
      </c>
      <c r="K11" s="11"/>
      <c r="L11" s="16">
        <f t="shared" si="0"/>
        <v>2.9862787834280331E-4</v>
      </c>
      <c r="M11" s="11"/>
      <c r="N11" s="11"/>
      <c r="O11" s="11"/>
      <c r="P11" s="11"/>
    </row>
    <row r="12" spans="1:16" ht="21.75" customHeight="1" x14ac:dyDescent="0.2">
      <c r="A12" s="25" t="s">
        <v>67</v>
      </c>
      <c r="B12" s="25"/>
      <c r="D12" s="15">
        <v>540782</v>
      </c>
      <c r="E12" s="11"/>
      <c r="F12" s="15">
        <v>2296</v>
      </c>
      <c r="G12" s="11"/>
      <c r="H12" s="15">
        <v>0</v>
      </c>
      <c r="I12" s="11"/>
      <c r="J12" s="15">
        <v>543078</v>
      </c>
      <c r="K12" s="11"/>
      <c r="L12" s="16">
        <f t="shared" si="0"/>
        <v>7.5976159263776025E-6</v>
      </c>
      <c r="M12" s="11"/>
      <c r="N12" s="11"/>
      <c r="O12" s="11"/>
      <c r="P12" s="11"/>
    </row>
    <row r="13" spans="1:16" ht="21.75" customHeight="1" x14ac:dyDescent="0.2">
      <c r="A13" s="25" t="s">
        <v>68</v>
      </c>
      <c r="B13" s="25"/>
      <c r="D13" s="15">
        <v>496000</v>
      </c>
      <c r="E13" s="11"/>
      <c r="F13" s="15">
        <v>0</v>
      </c>
      <c r="G13" s="11"/>
      <c r="H13" s="15">
        <v>0</v>
      </c>
      <c r="I13" s="11"/>
      <c r="J13" s="15">
        <v>496000</v>
      </c>
      <c r="K13" s="11"/>
      <c r="L13" s="16">
        <f t="shared" si="0"/>
        <v>6.938998632762312E-6</v>
      </c>
      <c r="M13" s="11"/>
      <c r="N13" s="11"/>
      <c r="O13" s="11"/>
      <c r="P13" s="11"/>
    </row>
    <row r="14" spans="1:16" ht="21.75" customHeight="1" x14ac:dyDescent="0.2">
      <c r="A14" s="25" t="s">
        <v>69</v>
      </c>
      <c r="B14" s="25"/>
      <c r="D14" s="15">
        <v>923696</v>
      </c>
      <c r="E14" s="11"/>
      <c r="F14" s="15">
        <v>0</v>
      </c>
      <c r="G14" s="11"/>
      <c r="H14" s="15">
        <v>0</v>
      </c>
      <c r="I14" s="11"/>
      <c r="J14" s="15">
        <v>923696</v>
      </c>
      <c r="K14" s="11"/>
      <c r="L14" s="16">
        <f t="shared" si="0"/>
        <v>1.2922430002193582E-5</v>
      </c>
      <c r="M14" s="11"/>
      <c r="N14" s="11"/>
      <c r="O14" s="11"/>
      <c r="P14" s="11"/>
    </row>
    <row r="15" spans="1:16" ht="21.75" customHeight="1" x14ac:dyDescent="0.2">
      <c r="A15" s="25" t="s">
        <v>70</v>
      </c>
      <c r="B15" s="25"/>
      <c r="D15" s="15">
        <v>433945</v>
      </c>
      <c r="E15" s="11"/>
      <c r="F15" s="15">
        <v>0</v>
      </c>
      <c r="G15" s="11"/>
      <c r="H15" s="15">
        <v>0</v>
      </c>
      <c r="I15" s="11"/>
      <c r="J15" s="15">
        <v>433945</v>
      </c>
      <c r="K15" s="11"/>
      <c r="L15" s="16">
        <f t="shared" si="0"/>
        <v>6.0708543582541154E-6</v>
      </c>
      <c r="M15" s="11"/>
      <c r="N15" s="11"/>
      <c r="O15" s="11"/>
      <c r="P15" s="11"/>
    </row>
    <row r="16" spans="1:16" ht="21.75" customHeight="1" x14ac:dyDescent="0.2">
      <c r="A16" s="27" t="s">
        <v>71</v>
      </c>
      <c r="B16" s="27"/>
      <c r="D16" s="17">
        <v>12663365032</v>
      </c>
      <c r="E16" s="11"/>
      <c r="F16" s="17">
        <v>173978346708</v>
      </c>
      <c r="G16" s="11"/>
      <c r="H16" s="17">
        <v>504000</v>
      </c>
      <c r="I16" s="11"/>
      <c r="J16" s="17">
        <v>186641207740</v>
      </c>
      <c r="K16" s="11"/>
      <c r="L16" s="16">
        <f t="shared" si="0"/>
        <v>2.6110949300906587</v>
      </c>
      <c r="M16" s="11"/>
      <c r="N16" s="11"/>
      <c r="O16" s="11"/>
      <c r="P16" s="11"/>
    </row>
    <row r="17" spans="1:16" ht="21.75" customHeight="1" x14ac:dyDescent="0.2">
      <c r="A17" s="28" t="s">
        <v>56</v>
      </c>
      <c r="B17" s="28"/>
      <c r="D17" s="18">
        <v>12716728707</v>
      </c>
      <c r="E17" s="11"/>
      <c r="F17" s="18">
        <v>208197460516</v>
      </c>
      <c r="G17" s="11"/>
      <c r="H17" s="18">
        <v>741500</v>
      </c>
      <c r="I17" s="11"/>
      <c r="J17" s="18">
        <v>220913447723</v>
      </c>
      <c r="K17" s="11"/>
      <c r="L17" s="19">
        <f>SUM(L9:L16)</f>
        <v>3.0905607090901324</v>
      </c>
      <c r="M17" s="11"/>
      <c r="N17" s="11"/>
      <c r="O17" s="11"/>
      <c r="P17" s="11"/>
    </row>
    <row r="18" spans="1:16" x14ac:dyDescent="0.2"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x14ac:dyDescent="0.2">
      <c r="D19" s="11"/>
      <c r="E19" s="11"/>
      <c r="F19" s="20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x14ac:dyDescent="0.2"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x14ac:dyDescent="0.2"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x14ac:dyDescent="0.2"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</sheetData>
  <mergeCells count="16">
    <mergeCell ref="A1:L1"/>
    <mergeCell ref="A2:L2"/>
    <mergeCell ref="A3:L3"/>
    <mergeCell ref="B5:L5"/>
    <mergeCell ref="F6:H6"/>
    <mergeCell ref="J6:L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0"/>
  <sheetViews>
    <sheetView rightToLeft="1" workbookViewId="0">
      <selection activeCell="W18" sqref="W18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5.42578125" bestFit="1" customWidth="1"/>
  </cols>
  <sheetData>
    <row r="1" spans="1:15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5" ht="21.75" customHeight="1" x14ac:dyDescent="0.2">
      <c r="A2" s="33" t="s">
        <v>72</v>
      </c>
      <c r="B2" s="33"/>
      <c r="C2" s="33"/>
      <c r="D2" s="33"/>
      <c r="E2" s="33"/>
      <c r="F2" s="33"/>
      <c r="G2" s="33"/>
      <c r="H2" s="33"/>
      <c r="I2" s="33"/>
      <c r="J2" s="33"/>
    </row>
    <row r="3" spans="1:15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pans="1:15" ht="14.45" customHeight="1" x14ac:dyDescent="0.2"/>
    <row r="5" spans="1:15" ht="29.1" customHeight="1" x14ac:dyDescent="0.2">
      <c r="A5" s="1" t="s">
        <v>73</v>
      </c>
      <c r="B5" s="34" t="s">
        <v>74</v>
      </c>
      <c r="C5" s="34"/>
      <c r="D5" s="34"/>
      <c r="E5" s="34"/>
      <c r="F5" s="34"/>
      <c r="G5" s="34"/>
      <c r="H5" s="34"/>
      <c r="I5" s="34"/>
      <c r="J5" s="34"/>
    </row>
    <row r="6" spans="1:15" ht="14.45" customHeight="1" x14ac:dyDescent="0.2"/>
    <row r="7" spans="1:15" ht="14.45" customHeight="1" x14ac:dyDescent="0.2">
      <c r="A7" s="29" t="s">
        <v>75</v>
      </c>
      <c r="B7" s="29"/>
      <c r="D7" s="2" t="s">
        <v>76</v>
      </c>
      <c r="F7" s="2" t="s">
        <v>61</v>
      </c>
      <c r="H7" s="2" t="s">
        <v>77</v>
      </c>
      <c r="J7" s="2" t="s">
        <v>78</v>
      </c>
    </row>
    <row r="8" spans="1:15" ht="21.75" customHeight="1" x14ac:dyDescent="0.2">
      <c r="A8" s="30" t="s">
        <v>79</v>
      </c>
      <c r="B8" s="30"/>
      <c r="D8" s="22" t="s">
        <v>80</v>
      </c>
      <c r="E8" s="11"/>
      <c r="F8" s="13">
        <f>'درآمد سرمایه گذاری در سهام'!J47</f>
        <v>-396332775594</v>
      </c>
      <c r="G8" s="11"/>
      <c r="H8" s="14">
        <f>F8/F$13*100</f>
        <v>101.25562091430693</v>
      </c>
      <c r="I8" s="11"/>
      <c r="J8" s="14">
        <f>F8/7148005443583*100</f>
        <v>-5.5446624757372147</v>
      </c>
      <c r="M8" s="21"/>
      <c r="O8" s="21"/>
    </row>
    <row r="9" spans="1:15" ht="21.75" customHeight="1" x14ac:dyDescent="0.2">
      <c r="A9" s="25" t="s">
        <v>81</v>
      </c>
      <c r="B9" s="25"/>
      <c r="D9" s="23" t="s">
        <v>82</v>
      </c>
      <c r="E9" s="11"/>
      <c r="F9" s="15">
        <v>0</v>
      </c>
      <c r="G9" s="11"/>
      <c r="H9" s="16">
        <f t="shared" ref="H9:H12" si="0">F9/F$13*100</f>
        <v>0</v>
      </c>
      <c r="I9" s="11"/>
      <c r="J9" s="16">
        <f t="shared" ref="J9:J12" si="1">F9/7148005443583*100</f>
        <v>0</v>
      </c>
    </row>
    <row r="10" spans="1:15" ht="21.75" customHeight="1" x14ac:dyDescent="0.2">
      <c r="A10" s="25" t="s">
        <v>83</v>
      </c>
      <c r="B10" s="25"/>
      <c r="D10" s="23" t="s">
        <v>84</v>
      </c>
      <c r="E10" s="11"/>
      <c r="F10" s="15">
        <v>0</v>
      </c>
      <c r="G10" s="11"/>
      <c r="H10" s="16">
        <f t="shared" si="0"/>
        <v>0</v>
      </c>
      <c r="I10" s="11"/>
      <c r="J10" s="16">
        <f t="shared" si="1"/>
        <v>0</v>
      </c>
    </row>
    <row r="11" spans="1:15" ht="21.75" customHeight="1" x14ac:dyDescent="0.2">
      <c r="A11" s="25" t="s">
        <v>85</v>
      </c>
      <c r="B11" s="25"/>
      <c r="D11" s="23" t="s">
        <v>86</v>
      </c>
      <c r="E11" s="11"/>
      <c r="F11" s="15">
        <f>'سود سپرده بانکی'!G13</f>
        <v>54008965</v>
      </c>
      <c r="G11" s="11"/>
      <c r="H11" s="16">
        <f t="shared" si="0"/>
        <v>-1.3798281703595905E-2</v>
      </c>
      <c r="I11" s="11"/>
      <c r="J11" s="16">
        <f t="shared" si="1"/>
        <v>7.5558091591110396E-4</v>
      </c>
      <c r="M11" s="21"/>
    </row>
    <row r="12" spans="1:15" ht="21.75" customHeight="1" x14ac:dyDescent="0.2">
      <c r="A12" s="27" t="s">
        <v>87</v>
      </c>
      <c r="B12" s="27"/>
      <c r="D12" s="24" t="s">
        <v>88</v>
      </c>
      <c r="E12" s="11"/>
      <c r="F12" s="17">
        <f>'سایر درآمدها'!D11</f>
        <v>4860717917</v>
      </c>
      <c r="G12" s="11"/>
      <c r="H12" s="16">
        <f t="shared" si="0"/>
        <v>-1.2418226326033446</v>
      </c>
      <c r="I12" s="11"/>
      <c r="J12" s="16">
        <f t="shared" si="1"/>
        <v>6.8001038266746514E-2</v>
      </c>
      <c r="M12" s="21"/>
    </row>
    <row r="13" spans="1:15" ht="21.75" customHeight="1" x14ac:dyDescent="0.2">
      <c r="A13" s="28" t="s">
        <v>56</v>
      </c>
      <c r="B13" s="28"/>
      <c r="D13" s="18"/>
      <c r="E13" s="11"/>
      <c r="F13" s="18">
        <f>SUM(F8:F12)</f>
        <v>-391418048712</v>
      </c>
      <c r="G13" s="11"/>
      <c r="H13" s="19">
        <f>SUM(H8:H12)</f>
        <v>99.999999999999986</v>
      </c>
      <c r="I13" s="11"/>
      <c r="J13" s="19">
        <f>SUM(J8:J12)</f>
        <v>-5.4759058565545571</v>
      </c>
      <c r="M13" s="21"/>
    </row>
    <row r="14" spans="1:15" x14ac:dyDescent="0.2">
      <c r="D14" s="11"/>
      <c r="E14" s="11"/>
      <c r="F14" s="11"/>
      <c r="G14" s="11"/>
      <c r="H14" s="11"/>
      <c r="I14" s="11"/>
      <c r="J14" s="11"/>
    </row>
    <row r="15" spans="1:15" x14ac:dyDescent="0.2">
      <c r="D15" s="11"/>
      <c r="E15" s="11"/>
      <c r="F15" s="11"/>
      <c r="G15" s="11"/>
      <c r="H15" s="11"/>
      <c r="I15" s="11"/>
      <c r="J15" s="11"/>
    </row>
    <row r="16" spans="1:15" x14ac:dyDescent="0.2">
      <c r="D16" s="11"/>
      <c r="E16" s="11"/>
      <c r="F16" s="11"/>
      <c r="G16" s="11"/>
      <c r="H16" s="11"/>
      <c r="I16" s="11"/>
      <c r="J16" s="11"/>
    </row>
    <row r="17" spans="4:10" x14ac:dyDescent="0.2">
      <c r="D17" s="11"/>
      <c r="E17" s="11"/>
      <c r="F17" s="11"/>
      <c r="G17" s="11"/>
      <c r="H17" s="11"/>
      <c r="I17" s="11"/>
      <c r="J17" s="11"/>
    </row>
    <row r="18" spans="4:10" x14ac:dyDescent="0.2">
      <c r="D18" s="11"/>
      <c r="E18" s="11"/>
      <c r="F18" s="11"/>
      <c r="G18" s="11"/>
      <c r="H18" s="11"/>
      <c r="I18" s="11"/>
      <c r="J18" s="11"/>
    </row>
    <row r="19" spans="4:10" x14ac:dyDescent="0.2">
      <c r="D19" s="11"/>
      <c r="E19" s="11"/>
      <c r="F19" s="11"/>
      <c r="G19" s="11"/>
      <c r="H19" s="11"/>
      <c r="I19" s="11"/>
      <c r="J19" s="11"/>
    </row>
    <row r="20" spans="4:10" x14ac:dyDescent="0.2">
      <c r="D20" s="11"/>
      <c r="E20" s="11"/>
      <c r="F20" s="11"/>
      <c r="G20" s="11"/>
      <c r="H20" s="11"/>
      <c r="I20" s="11"/>
      <c r="J20" s="11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56"/>
  <sheetViews>
    <sheetView rightToLeft="1" workbookViewId="0">
      <selection activeCell="W10" sqref="W1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6.140625" style="11" bestFit="1" customWidth="1"/>
    <col min="5" max="5" width="1.28515625" style="11" customWidth="1"/>
    <col min="6" max="6" width="16.85546875" style="11" bestFit="1" customWidth="1"/>
    <col min="7" max="7" width="1.28515625" style="11" customWidth="1"/>
    <col min="8" max="8" width="15.7109375" style="11" bestFit="1" customWidth="1"/>
    <col min="9" max="9" width="1.28515625" style="11" customWidth="1"/>
    <col min="10" max="10" width="16.85546875" style="11" bestFit="1" customWidth="1"/>
    <col min="11" max="11" width="1.28515625" style="11" customWidth="1"/>
    <col min="12" max="12" width="17.28515625" style="11" bestFit="1" customWidth="1"/>
    <col min="13" max="13" width="1.28515625" style="11" customWidth="1"/>
    <col min="14" max="14" width="16.140625" style="11" bestFit="1" customWidth="1"/>
    <col min="15" max="16" width="1.28515625" style="11" customWidth="1"/>
    <col min="17" max="17" width="18.42578125" style="11" bestFit="1" customWidth="1"/>
    <col min="18" max="18" width="1.28515625" style="11" customWidth="1"/>
    <col min="19" max="19" width="16.42578125" style="11" bestFit="1" customWidth="1"/>
    <col min="20" max="20" width="1.28515625" style="11" customWidth="1"/>
    <col min="21" max="21" width="16.5703125" style="11" bestFit="1" customWidth="1"/>
    <col min="22" max="22" width="1.28515625" style="11" customWidth="1"/>
    <col min="23" max="23" width="17.28515625" style="11" bestFit="1" customWidth="1"/>
    <col min="24" max="24" width="0.28515625" customWidth="1"/>
    <col min="27" max="27" width="17" bestFit="1" customWidth="1"/>
  </cols>
  <sheetData>
    <row r="1" spans="1:27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7" ht="21.75" customHeight="1" x14ac:dyDescent="0.2">
      <c r="A2" s="33" t="s">
        <v>72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7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7" ht="14.45" customHeight="1" x14ac:dyDescent="0.2"/>
    <row r="5" spans="1:27" ht="14.45" customHeight="1" x14ac:dyDescent="0.2">
      <c r="A5" s="1" t="s">
        <v>89</v>
      </c>
      <c r="B5" s="34" t="s">
        <v>90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7" ht="14.45" customHeight="1" x14ac:dyDescent="0.2">
      <c r="D6" s="29" t="s">
        <v>91</v>
      </c>
      <c r="E6" s="29"/>
      <c r="F6" s="29"/>
      <c r="G6" s="29"/>
      <c r="H6" s="29"/>
      <c r="I6" s="29"/>
      <c r="J6" s="29"/>
      <c r="K6" s="29"/>
      <c r="L6" s="29"/>
      <c r="N6" s="29" t="s">
        <v>92</v>
      </c>
      <c r="O6" s="29"/>
      <c r="P6" s="29"/>
      <c r="Q6" s="29"/>
      <c r="R6" s="29"/>
      <c r="S6" s="29"/>
      <c r="T6" s="29"/>
      <c r="U6" s="29"/>
      <c r="V6" s="29"/>
      <c r="W6" s="29"/>
    </row>
    <row r="7" spans="1:27" ht="14.45" customHeight="1" x14ac:dyDescent="0.2">
      <c r="D7" s="12"/>
      <c r="E7" s="12"/>
      <c r="F7" s="12"/>
      <c r="G7" s="12"/>
      <c r="H7" s="12"/>
      <c r="I7" s="12"/>
      <c r="J7" s="32" t="s">
        <v>56</v>
      </c>
      <c r="K7" s="32"/>
      <c r="L7" s="32"/>
      <c r="N7" s="12"/>
      <c r="O7" s="12"/>
      <c r="P7" s="12"/>
      <c r="Q7" s="12"/>
      <c r="R7" s="12"/>
      <c r="S7" s="12"/>
      <c r="T7" s="12"/>
      <c r="U7" s="46" t="s">
        <v>56</v>
      </c>
      <c r="V7" s="46"/>
      <c r="W7" s="46"/>
    </row>
    <row r="8" spans="1:27" ht="30.75" customHeight="1" x14ac:dyDescent="0.2">
      <c r="A8" s="29" t="s">
        <v>93</v>
      </c>
      <c r="B8" s="29"/>
      <c r="D8" s="2" t="s">
        <v>94</v>
      </c>
      <c r="F8" s="2" t="s">
        <v>95</v>
      </c>
      <c r="H8" s="2" t="s">
        <v>96</v>
      </c>
      <c r="J8" s="4" t="s">
        <v>61</v>
      </c>
      <c r="K8" s="12"/>
      <c r="L8" s="44" t="s">
        <v>77</v>
      </c>
      <c r="N8" s="2" t="s">
        <v>94</v>
      </c>
      <c r="P8" s="29" t="s">
        <v>95</v>
      </c>
      <c r="Q8" s="29"/>
      <c r="S8" s="2" t="s">
        <v>96</v>
      </c>
      <c r="U8" s="44" t="s">
        <v>61</v>
      </c>
      <c r="V8" s="47"/>
      <c r="W8" s="44" t="s">
        <v>77</v>
      </c>
    </row>
    <row r="9" spans="1:27" ht="21.75" customHeight="1" x14ac:dyDescent="0.2">
      <c r="A9" s="30" t="s">
        <v>24</v>
      </c>
      <c r="B9" s="30"/>
      <c r="D9" s="13">
        <v>0</v>
      </c>
      <c r="F9" s="13">
        <v>-12235688071</v>
      </c>
      <c r="H9" s="13">
        <v>-1282324487</v>
      </c>
      <c r="J9" s="13">
        <f>D9+F9+H9</f>
        <v>-13518012558</v>
      </c>
      <c r="L9" s="14">
        <f>J9/-391418048712*100</f>
        <v>3.4535997004947432</v>
      </c>
      <c r="N9" s="13">
        <v>0</v>
      </c>
      <c r="P9" s="38">
        <v>-23976617614</v>
      </c>
      <c r="Q9" s="38"/>
      <c r="S9" s="13">
        <v>-1282324487</v>
      </c>
      <c r="U9" s="48">
        <f>N9+P9+S9</f>
        <v>-25258942101</v>
      </c>
      <c r="V9" s="49"/>
      <c r="W9" s="50">
        <f>U9/-671074717780*100</f>
        <v>3.763953764278257</v>
      </c>
      <c r="AA9" s="15"/>
    </row>
    <row r="10" spans="1:27" ht="21.75" customHeight="1" x14ac:dyDescent="0.2">
      <c r="A10" s="25" t="s">
        <v>26</v>
      </c>
      <c r="B10" s="25"/>
      <c r="D10" s="15">
        <v>93143718865</v>
      </c>
      <c r="F10" s="15">
        <v>-128619710493</v>
      </c>
      <c r="H10" s="15">
        <v>-4325805889</v>
      </c>
      <c r="J10" s="15">
        <f t="shared" ref="J10:J46" si="0">D10+F10+H10</f>
        <v>-39801797517</v>
      </c>
      <c r="L10" s="43">
        <f t="shared" ref="L10:L46" si="1">J10/-391418048712*100</f>
        <v>10.168615792749407</v>
      </c>
      <c r="N10" s="15">
        <v>93143718865</v>
      </c>
      <c r="P10" s="36">
        <v>-150546290450</v>
      </c>
      <c r="Q10" s="36"/>
      <c r="S10" s="15">
        <v>-4325805889</v>
      </c>
      <c r="U10" s="51">
        <f t="shared" ref="U10:U46" si="2">N10+P10+S10</f>
        <v>-61728377474</v>
      </c>
      <c r="V10" s="49"/>
      <c r="W10" s="52">
        <f t="shared" ref="W10:W46" si="3">U10/-671074717780*100</f>
        <v>9.1984358579630712</v>
      </c>
    </row>
    <row r="11" spans="1:27" ht="21.75" customHeight="1" x14ac:dyDescent="0.2">
      <c r="A11" s="25" t="s">
        <v>35</v>
      </c>
      <c r="B11" s="25"/>
      <c r="D11" s="15">
        <v>0</v>
      </c>
      <c r="F11" s="15">
        <v>0</v>
      </c>
      <c r="H11" s="15">
        <f>'درآمد ناشی از فروش'!I10</f>
        <v>-8760580863</v>
      </c>
      <c r="J11" s="15">
        <f t="shared" si="0"/>
        <v>-8760580863</v>
      </c>
      <c r="L11" s="43">
        <f t="shared" si="1"/>
        <v>2.2381647682899555</v>
      </c>
      <c r="N11" s="15">
        <v>0</v>
      </c>
      <c r="P11" s="36">
        <v>0</v>
      </c>
      <c r="Q11" s="36"/>
      <c r="S11" s="15">
        <v>-10947933632</v>
      </c>
      <c r="U11" s="15">
        <f t="shared" si="2"/>
        <v>-10947933632</v>
      </c>
      <c r="W11" s="43">
        <f t="shared" si="3"/>
        <v>1.6314030825385806</v>
      </c>
    </row>
    <row r="12" spans="1:27" ht="21.75" customHeight="1" x14ac:dyDescent="0.2">
      <c r="A12" s="25" t="s">
        <v>22</v>
      </c>
      <c r="B12" s="25"/>
      <c r="D12" s="15">
        <v>0</v>
      </c>
      <c r="F12" s="15">
        <v>1438246212</v>
      </c>
      <c r="H12" s="15">
        <v>-3521852246</v>
      </c>
      <c r="J12" s="15">
        <f t="shared" si="0"/>
        <v>-2083606034</v>
      </c>
      <c r="L12" s="43">
        <f t="shared" si="1"/>
        <v>0.53232242122107365</v>
      </c>
      <c r="N12" s="15">
        <v>0</v>
      </c>
      <c r="P12" s="36">
        <v>-20309019043</v>
      </c>
      <c r="Q12" s="36"/>
      <c r="S12" s="15">
        <v>-3521852246</v>
      </c>
      <c r="U12" s="15">
        <f t="shared" si="2"/>
        <v>-23830871289</v>
      </c>
      <c r="W12" s="43">
        <f t="shared" si="3"/>
        <v>3.5511502158560728</v>
      </c>
    </row>
    <row r="13" spans="1:27" ht="21.75" customHeight="1" x14ac:dyDescent="0.2">
      <c r="A13" s="25" t="s">
        <v>54</v>
      </c>
      <c r="B13" s="25"/>
      <c r="D13" s="15">
        <v>0</v>
      </c>
      <c r="F13" s="15">
        <v>-37101267129</v>
      </c>
      <c r="H13" s="15">
        <v>-154077719</v>
      </c>
      <c r="J13" s="15">
        <f t="shared" si="0"/>
        <v>-37255344848</v>
      </c>
      <c r="L13" s="43">
        <f t="shared" si="1"/>
        <v>9.5180447019733556</v>
      </c>
      <c r="N13" s="15">
        <v>0</v>
      </c>
      <c r="P13" s="36">
        <v>-27339707312</v>
      </c>
      <c r="Q13" s="36"/>
      <c r="S13" s="15">
        <v>-154077719</v>
      </c>
      <c r="U13" s="15">
        <f t="shared" si="2"/>
        <v>-27493785031</v>
      </c>
      <c r="W13" s="43">
        <f t="shared" si="3"/>
        <v>4.0969782205404659</v>
      </c>
    </row>
    <row r="14" spans="1:27" ht="21.75" customHeight="1" x14ac:dyDescent="0.2">
      <c r="A14" s="25" t="s">
        <v>23</v>
      </c>
      <c r="B14" s="25"/>
      <c r="D14" s="15">
        <v>0</v>
      </c>
      <c r="F14" s="15">
        <v>0</v>
      </c>
      <c r="H14" s="15">
        <f>'درآمد ناشی از فروش'!I13</f>
        <v>-3980042319</v>
      </c>
      <c r="J14" s="15">
        <f t="shared" si="0"/>
        <v>-3980042319</v>
      </c>
      <c r="L14" s="43">
        <f t="shared" si="1"/>
        <v>1.0168264677872483</v>
      </c>
      <c r="N14" s="15">
        <v>0</v>
      </c>
      <c r="P14" s="36">
        <v>0</v>
      </c>
      <c r="Q14" s="36"/>
      <c r="S14" s="15">
        <v>-10436555789</v>
      </c>
      <c r="U14" s="15">
        <f t="shared" si="2"/>
        <v>-10436555789</v>
      </c>
      <c r="W14" s="43">
        <f t="shared" si="3"/>
        <v>1.5552002649608745</v>
      </c>
    </row>
    <row r="15" spans="1:27" ht="21.75" customHeight="1" x14ac:dyDescent="0.2">
      <c r="A15" s="25" t="s">
        <v>19</v>
      </c>
      <c r="B15" s="25"/>
      <c r="D15" s="15">
        <v>0</v>
      </c>
      <c r="F15" s="15">
        <v>0</v>
      </c>
      <c r="H15" s="15">
        <f>'درآمد ناشی از فروش'!I14</f>
        <v>-77243998</v>
      </c>
      <c r="J15" s="15">
        <f t="shared" si="0"/>
        <v>-77243998</v>
      </c>
      <c r="L15" s="43">
        <f t="shared" si="1"/>
        <v>1.9734398619118115E-2</v>
      </c>
      <c r="N15" s="15">
        <v>0</v>
      </c>
      <c r="P15" s="36">
        <v>0</v>
      </c>
      <c r="Q15" s="36"/>
      <c r="S15" s="15">
        <v>458548952</v>
      </c>
      <c r="U15" s="15">
        <f t="shared" si="2"/>
        <v>458548952</v>
      </c>
      <c r="W15" s="43">
        <f t="shared" si="3"/>
        <v>-6.8330536056690955E-2</v>
      </c>
    </row>
    <row r="16" spans="1:27" ht="21.75" customHeight="1" x14ac:dyDescent="0.2">
      <c r="A16" s="25" t="s">
        <v>20</v>
      </c>
      <c r="B16" s="25"/>
      <c r="D16" s="15">
        <v>0</v>
      </c>
      <c r="F16" s="15">
        <v>-15904804</v>
      </c>
      <c r="H16" s="15">
        <f>-126244256-20</f>
        <v>-126244276</v>
      </c>
      <c r="J16" s="15">
        <f t="shared" si="0"/>
        <v>-142149080</v>
      </c>
      <c r="L16" s="43">
        <f t="shared" si="1"/>
        <v>3.63164346835195E-2</v>
      </c>
      <c r="N16" s="15">
        <v>0</v>
      </c>
      <c r="P16" s="36">
        <v>1105862171</v>
      </c>
      <c r="Q16" s="36"/>
      <c r="S16" s="15">
        <v>-126244256</v>
      </c>
      <c r="U16" s="15">
        <f t="shared" si="2"/>
        <v>979617915</v>
      </c>
      <c r="W16" s="43">
        <f t="shared" si="3"/>
        <v>-0.14597747300638889</v>
      </c>
    </row>
    <row r="17" spans="1:23" ht="21.75" customHeight="1" x14ac:dyDescent="0.2">
      <c r="A17" s="25" t="s">
        <v>97</v>
      </c>
      <c r="B17" s="25"/>
      <c r="D17" s="15">
        <v>0</v>
      </c>
      <c r="F17" s="15">
        <v>0</v>
      </c>
      <c r="H17" s="15">
        <v>0</v>
      </c>
      <c r="J17" s="15">
        <f t="shared" si="0"/>
        <v>0</v>
      </c>
      <c r="L17" s="43">
        <f t="shared" si="1"/>
        <v>0</v>
      </c>
      <c r="N17" s="15">
        <v>0</v>
      </c>
      <c r="P17" s="36">
        <v>0</v>
      </c>
      <c r="Q17" s="36"/>
      <c r="S17" s="15">
        <v>9068269458</v>
      </c>
      <c r="U17" s="15">
        <f t="shared" si="2"/>
        <v>9068269458</v>
      </c>
      <c r="W17" s="43">
        <f t="shared" si="3"/>
        <v>-1.3513054832402243</v>
      </c>
    </row>
    <row r="18" spans="1:23" ht="21.75" customHeight="1" x14ac:dyDescent="0.2">
      <c r="A18" s="25" t="s">
        <v>51</v>
      </c>
      <c r="B18" s="25"/>
      <c r="D18" s="15">
        <v>13519356438</v>
      </c>
      <c r="F18" s="15">
        <v>-45124251529</v>
      </c>
      <c r="H18" s="15">
        <v>0</v>
      </c>
      <c r="J18" s="15">
        <f t="shared" si="0"/>
        <v>-31604895091</v>
      </c>
      <c r="L18" s="43">
        <f t="shared" si="1"/>
        <v>8.0744603359500271</v>
      </c>
      <c r="N18" s="15">
        <v>13519356438</v>
      </c>
      <c r="P18" s="36">
        <v>-40415633978</v>
      </c>
      <c r="Q18" s="36"/>
      <c r="S18" s="15">
        <v>0</v>
      </c>
      <c r="U18" s="15">
        <f t="shared" si="2"/>
        <v>-26896277540</v>
      </c>
      <c r="W18" s="43">
        <f t="shared" si="3"/>
        <v>4.007940819015845</v>
      </c>
    </row>
    <row r="19" spans="1:23" ht="21.75" customHeight="1" x14ac:dyDescent="0.2">
      <c r="A19" s="25" t="s">
        <v>28</v>
      </c>
      <c r="B19" s="25"/>
      <c r="D19" s="15">
        <v>40505956878</v>
      </c>
      <c r="F19" s="15">
        <v>-56326799040</v>
      </c>
      <c r="H19" s="15">
        <v>0</v>
      </c>
      <c r="J19" s="15">
        <f t="shared" si="0"/>
        <v>-15820842162</v>
      </c>
      <c r="L19" s="43">
        <f t="shared" si="1"/>
        <v>4.0419296488907586</v>
      </c>
      <c r="N19" s="15">
        <v>40505956878</v>
      </c>
      <c r="P19" s="36">
        <v>-68163590142</v>
      </c>
      <c r="Q19" s="36"/>
      <c r="S19" s="15">
        <v>0</v>
      </c>
      <c r="U19" s="15">
        <f t="shared" si="2"/>
        <v>-27657633264</v>
      </c>
      <c r="W19" s="43">
        <f t="shared" si="3"/>
        <v>4.1213940163764393</v>
      </c>
    </row>
    <row r="20" spans="1:23" ht="21.75" customHeight="1" x14ac:dyDescent="0.2">
      <c r="A20" s="25" t="s">
        <v>29</v>
      </c>
      <c r="B20" s="25"/>
      <c r="D20" s="15">
        <v>1736244538</v>
      </c>
      <c r="F20" s="15">
        <v>-3785025029</v>
      </c>
      <c r="H20" s="15">
        <v>0</v>
      </c>
      <c r="J20" s="15">
        <f t="shared" si="0"/>
        <v>-2048780491</v>
      </c>
      <c r="L20" s="43">
        <f t="shared" si="1"/>
        <v>0.52342514550407571</v>
      </c>
      <c r="N20" s="15">
        <v>1736244538</v>
      </c>
      <c r="P20" s="36">
        <v>-4251671950</v>
      </c>
      <c r="Q20" s="36"/>
      <c r="S20" s="15">
        <v>0</v>
      </c>
      <c r="U20" s="15">
        <f t="shared" si="2"/>
        <v>-2515427412</v>
      </c>
      <c r="W20" s="43">
        <f t="shared" si="3"/>
        <v>0.37483566961386239</v>
      </c>
    </row>
    <row r="21" spans="1:23" ht="21.75" customHeight="1" x14ac:dyDescent="0.2">
      <c r="A21" s="25" t="s">
        <v>47</v>
      </c>
      <c r="B21" s="25"/>
      <c r="D21" s="15">
        <v>6536564885</v>
      </c>
      <c r="F21" s="15">
        <v>-21880630980</v>
      </c>
      <c r="H21" s="15">
        <v>0</v>
      </c>
      <c r="J21" s="15">
        <f t="shared" si="0"/>
        <v>-15344066095</v>
      </c>
      <c r="L21" s="43">
        <f t="shared" si="1"/>
        <v>3.9201222696529134</v>
      </c>
      <c r="N21" s="15">
        <v>6536564885</v>
      </c>
      <c r="P21" s="36">
        <v>-21617008920</v>
      </c>
      <c r="Q21" s="36"/>
      <c r="S21" s="15">
        <v>0</v>
      </c>
      <c r="U21" s="15">
        <f t="shared" si="2"/>
        <v>-15080444035</v>
      </c>
      <c r="W21" s="43">
        <f t="shared" si="3"/>
        <v>2.2472078943590685</v>
      </c>
    </row>
    <row r="22" spans="1:23" ht="21.75" customHeight="1" x14ac:dyDescent="0.2">
      <c r="A22" s="25" t="s">
        <v>34</v>
      </c>
      <c r="B22" s="25"/>
      <c r="D22" s="15">
        <v>54360616880</v>
      </c>
      <c r="F22" s="15">
        <v>-55570938588</v>
      </c>
      <c r="H22" s="15">
        <v>0</v>
      </c>
      <c r="J22" s="15">
        <f t="shared" si="0"/>
        <v>-1210321708</v>
      </c>
      <c r="L22" s="43">
        <f t="shared" si="1"/>
        <v>0.30921458833660942</v>
      </c>
      <c r="N22" s="15">
        <v>54360616880</v>
      </c>
      <c r="P22" s="36">
        <v>-53255482814</v>
      </c>
      <c r="Q22" s="36"/>
      <c r="S22" s="15">
        <v>0</v>
      </c>
      <c r="U22" s="15">
        <f t="shared" si="2"/>
        <v>1105134066</v>
      </c>
      <c r="W22" s="43">
        <f t="shared" si="3"/>
        <v>-0.16468122501409727</v>
      </c>
    </row>
    <row r="23" spans="1:23" ht="21.75" customHeight="1" x14ac:dyDescent="0.2">
      <c r="A23" s="25" t="s">
        <v>38</v>
      </c>
      <c r="B23" s="25"/>
      <c r="D23" s="15">
        <v>19790380005</v>
      </c>
      <c r="F23" s="15">
        <v>-15755677101</v>
      </c>
      <c r="H23" s="15">
        <v>0</v>
      </c>
      <c r="J23" s="15">
        <f t="shared" si="0"/>
        <v>4034702904</v>
      </c>
      <c r="L23" s="43">
        <f t="shared" si="1"/>
        <v>-1.0307912262289876</v>
      </c>
      <c r="N23" s="15">
        <v>19790380005</v>
      </c>
      <c r="P23" s="36">
        <v>-25435635582</v>
      </c>
      <c r="Q23" s="36"/>
      <c r="S23" s="15">
        <v>0</v>
      </c>
      <c r="U23" s="15">
        <f t="shared" si="2"/>
        <v>-5645255577</v>
      </c>
      <c r="W23" s="43">
        <f t="shared" si="3"/>
        <v>0.84122608517799913</v>
      </c>
    </row>
    <row r="24" spans="1:23" ht="21.75" customHeight="1" x14ac:dyDescent="0.2">
      <c r="A24" s="25" t="s">
        <v>21</v>
      </c>
      <c r="B24" s="25"/>
      <c r="D24" s="15">
        <v>39831595632</v>
      </c>
      <c r="F24" s="15">
        <v>-59626969094</v>
      </c>
      <c r="H24" s="15">
        <v>0</v>
      </c>
      <c r="J24" s="15">
        <f t="shared" si="0"/>
        <v>-19795373462</v>
      </c>
      <c r="L24" s="43">
        <f t="shared" si="1"/>
        <v>5.0573481542659167</v>
      </c>
      <c r="N24" s="15">
        <v>39831595632</v>
      </c>
      <c r="P24" s="36">
        <v>-123482801245</v>
      </c>
      <c r="Q24" s="36"/>
      <c r="S24" s="15">
        <v>0</v>
      </c>
      <c r="U24" s="15">
        <f t="shared" si="2"/>
        <v>-83651205613</v>
      </c>
      <c r="W24" s="43">
        <f t="shared" si="3"/>
        <v>12.465259589830588</v>
      </c>
    </row>
    <row r="25" spans="1:23" ht="21.75" customHeight="1" x14ac:dyDescent="0.2">
      <c r="A25" s="25" t="s">
        <v>49</v>
      </c>
      <c r="B25" s="25"/>
      <c r="D25" s="15">
        <v>0</v>
      </c>
      <c r="F25" s="15">
        <v>-1374025910</v>
      </c>
      <c r="H25" s="15">
        <v>0</v>
      </c>
      <c r="J25" s="15">
        <f t="shared" si="0"/>
        <v>-1374025910</v>
      </c>
      <c r="L25" s="43">
        <f t="shared" si="1"/>
        <v>0.35103795405484461</v>
      </c>
      <c r="N25" s="15">
        <v>7885369083</v>
      </c>
      <c r="P25" s="36">
        <v>-16808916974</v>
      </c>
      <c r="Q25" s="36"/>
      <c r="S25" s="15">
        <v>0</v>
      </c>
      <c r="U25" s="15">
        <f t="shared" si="2"/>
        <v>-8923547891</v>
      </c>
      <c r="W25" s="43">
        <f t="shared" si="3"/>
        <v>1.3297398418644386</v>
      </c>
    </row>
    <row r="26" spans="1:23" ht="21.75" customHeight="1" x14ac:dyDescent="0.2">
      <c r="A26" s="25" t="s">
        <v>53</v>
      </c>
      <c r="B26" s="25"/>
      <c r="D26" s="15">
        <v>19994700756</v>
      </c>
      <c r="F26" s="15">
        <v>-42564016827</v>
      </c>
      <c r="H26" s="15">
        <v>0</v>
      </c>
      <c r="J26" s="15">
        <f t="shared" si="0"/>
        <v>-22569316071</v>
      </c>
      <c r="L26" s="43">
        <f t="shared" si="1"/>
        <v>5.7660386753412567</v>
      </c>
      <c r="N26" s="15">
        <v>19994700756</v>
      </c>
      <c r="P26" s="36">
        <v>-39673867536</v>
      </c>
      <c r="Q26" s="36"/>
      <c r="S26" s="15">
        <v>0</v>
      </c>
      <c r="U26" s="15">
        <f t="shared" si="2"/>
        <v>-19679166780</v>
      </c>
      <c r="W26" s="43">
        <f t="shared" si="3"/>
        <v>2.9324852000238022</v>
      </c>
    </row>
    <row r="27" spans="1:23" ht="21.75" customHeight="1" x14ac:dyDescent="0.2">
      <c r="A27" s="25" t="s">
        <v>41</v>
      </c>
      <c r="B27" s="25"/>
      <c r="D27" s="15">
        <v>0</v>
      </c>
      <c r="F27" s="15">
        <v>5386958817</v>
      </c>
      <c r="H27" s="15">
        <v>0</v>
      </c>
      <c r="J27" s="15">
        <f t="shared" si="0"/>
        <v>5386958817</v>
      </c>
      <c r="L27" s="43">
        <f t="shared" si="1"/>
        <v>-1.3762673527003477</v>
      </c>
      <c r="N27" s="15">
        <v>11810931563</v>
      </c>
      <c r="P27" s="36">
        <v>-16897554578</v>
      </c>
      <c r="Q27" s="36"/>
      <c r="S27" s="15">
        <v>0</v>
      </c>
      <c r="U27" s="15">
        <f t="shared" si="2"/>
        <v>-5086623015</v>
      </c>
      <c r="W27" s="43">
        <f t="shared" si="3"/>
        <v>0.7579816196663155</v>
      </c>
    </row>
    <row r="28" spans="1:23" ht="21.75" customHeight="1" x14ac:dyDescent="0.2">
      <c r="A28" s="25" t="s">
        <v>30</v>
      </c>
      <c r="B28" s="25"/>
      <c r="D28" s="15">
        <v>0</v>
      </c>
      <c r="F28" s="15">
        <v>-28365017940</v>
      </c>
      <c r="H28" s="15">
        <v>0</v>
      </c>
      <c r="J28" s="15">
        <f t="shared" si="0"/>
        <v>-28365017940</v>
      </c>
      <c r="L28" s="43">
        <f t="shared" si="1"/>
        <v>7.2467322427613929</v>
      </c>
      <c r="N28" s="15">
        <v>26544000000</v>
      </c>
      <c r="P28" s="36">
        <v>-58873903515</v>
      </c>
      <c r="Q28" s="36"/>
      <c r="S28" s="15">
        <v>0</v>
      </c>
      <c r="U28" s="15">
        <f t="shared" si="2"/>
        <v>-32329903515</v>
      </c>
      <c r="W28" s="43">
        <f t="shared" si="3"/>
        <v>4.8176309818303702</v>
      </c>
    </row>
    <row r="29" spans="1:23" ht="21.75" customHeight="1" x14ac:dyDescent="0.2">
      <c r="A29" s="25" t="s">
        <v>25</v>
      </c>
      <c r="B29" s="25"/>
      <c r="D29" s="15">
        <v>5310912718</v>
      </c>
      <c r="F29" s="15">
        <v>-8707129599</v>
      </c>
      <c r="H29" s="15">
        <v>0</v>
      </c>
      <c r="J29" s="15">
        <f t="shared" si="0"/>
        <v>-3396216881</v>
      </c>
      <c r="L29" s="43">
        <f t="shared" si="1"/>
        <v>0.86766997387463085</v>
      </c>
      <c r="N29" s="15">
        <v>5310912718</v>
      </c>
      <c r="P29" s="36">
        <v>0</v>
      </c>
      <c r="Q29" s="36"/>
      <c r="S29" s="15">
        <v>0</v>
      </c>
      <c r="U29" s="15">
        <f t="shared" si="2"/>
        <v>5310912718</v>
      </c>
      <c r="W29" s="43">
        <f t="shared" si="3"/>
        <v>-0.79140408322476674</v>
      </c>
    </row>
    <row r="30" spans="1:23" ht="21.75" customHeight="1" x14ac:dyDescent="0.2">
      <c r="A30" s="25" t="s">
        <v>43</v>
      </c>
      <c r="B30" s="25"/>
      <c r="D30" s="15">
        <v>8546871510</v>
      </c>
      <c r="F30" s="15">
        <v>-17337861406</v>
      </c>
      <c r="H30" s="15">
        <v>0</v>
      </c>
      <c r="J30" s="15">
        <f t="shared" si="0"/>
        <v>-8790989896</v>
      </c>
      <c r="L30" s="43">
        <f t="shared" si="1"/>
        <v>2.2459337081996158</v>
      </c>
      <c r="N30" s="15">
        <v>8546871510</v>
      </c>
      <c r="P30" s="36">
        <v>-21803674192</v>
      </c>
      <c r="Q30" s="36"/>
      <c r="S30" s="15">
        <v>0</v>
      </c>
      <c r="U30" s="15">
        <f t="shared" si="2"/>
        <v>-13256802682</v>
      </c>
      <c r="W30" s="43">
        <f t="shared" si="3"/>
        <v>1.9754585191132188</v>
      </c>
    </row>
    <row r="31" spans="1:23" ht="21.75" customHeight="1" x14ac:dyDescent="0.2">
      <c r="A31" s="25" t="s">
        <v>42</v>
      </c>
      <c r="B31" s="25"/>
      <c r="D31" s="15">
        <v>194493783</v>
      </c>
      <c r="F31" s="15">
        <v>-1134708075</v>
      </c>
      <c r="H31" s="15">
        <v>0</v>
      </c>
      <c r="J31" s="15">
        <f t="shared" si="0"/>
        <v>-940214292</v>
      </c>
      <c r="L31" s="43">
        <f t="shared" si="1"/>
        <v>0.24020718898729085</v>
      </c>
      <c r="N31" s="15">
        <v>194493783</v>
      </c>
      <c r="P31" s="36">
        <v>-1030332825</v>
      </c>
      <c r="Q31" s="36"/>
      <c r="S31" s="15">
        <v>0</v>
      </c>
      <c r="U31" s="15">
        <f t="shared" si="2"/>
        <v>-835839042</v>
      </c>
      <c r="W31" s="43">
        <f t="shared" si="3"/>
        <v>0.12455230689736924</v>
      </c>
    </row>
    <row r="32" spans="1:23" ht="21.75" customHeight="1" x14ac:dyDescent="0.2">
      <c r="A32" s="25" t="s">
        <v>27</v>
      </c>
      <c r="B32" s="25"/>
      <c r="D32" s="15">
        <v>468715847</v>
      </c>
      <c r="F32" s="15">
        <v>934407000</v>
      </c>
      <c r="H32" s="15">
        <v>0</v>
      </c>
      <c r="J32" s="15">
        <f t="shared" si="0"/>
        <v>1403122847</v>
      </c>
      <c r="L32" s="43">
        <f t="shared" si="1"/>
        <v>-0.35847167794564283</v>
      </c>
      <c r="N32" s="15">
        <v>468715847</v>
      </c>
      <c r="P32" s="36">
        <v>1543369140</v>
      </c>
      <c r="Q32" s="36"/>
      <c r="S32" s="15">
        <v>0</v>
      </c>
      <c r="U32" s="15">
        <f t="shared" si="2"/>
        <v>2012084987</v>
      </c>
      <c r="W32" s="43">
        <f t="shared" si="3"/>
        <v>-0.29983024746577125</v>
      </c>
    </row>
    <row r="33" spans="1:23" ht="21.75" customHeight="1" x14ac:dyDescent="0.2">
      <c r="A33" s="25" t="s">
        <v>36</v>
      </c>
      <c r="B33" s="25"/>
      <c r="D33" s="15">
        <v>0</v>
      </c>
      <c r="F33" s="15">
        <v>-35148136705</v>
      </c>
      <c r="H33" s="15">
        <v>0</v>
      </c>
      <c r="J33" s="15">
        <f t="shared" si="0"/>
        <v>-35148136705</v>
      </c>
      <c r="L33" s="43">
        <f t="shared" si="1"/>
        <v>8.9796923827755109</v>
      </c>
      <c r="N33" s="15">
        <v>0</v>
      </c>
      <c r="P33" s="36">
        <v>-43136349593</v>
      </c>
      <c r="Q33" s="36"/>
      <c r="S33" s="15">
        <v>0</v>
      </c>
      <c r="U33" s="15">
        <f t="shared" si="2"/>
        <v>-43136349593</v>
      </c>
      <c r="W33" s="43">
        <f t="shared" si="3"/>
        <v>6.4279503384810113</v>
      </c>
    </row>
    <row r="34" spans="1:23" ht="21.75" customHeight="1" x14ac:dyDescent="0.2">
      <c r="A34" s="25" t="s">
        <v>52</v>
      </c>
      <c r="B34" s="25"/>
      <c r="D34" s="15">
        <v>0</v>
      </c>
      <c r="F34" s="15">
        <v>-6465393904</v>
      </c>
      <c r="H34" s="15">
        <v>0</v>
      </c>
      <c r="J34" s="15">
        <f t="shared" si="0"/>
        <v>-6465393904</v>
      </c>
      <c r="L34" s="43">
        <f t="shared" si="1"/>
        <v>1.6517873729315808</v>
      </c>
      <c r="N34" s="15">
        <v>0</v>
      </c>
      <c r="P34" s="36">
        <v>-7075935813</v>
      </c>
      <c r="Q34" s="36"/>
      <c r="S34" s="15">
        <v>0</v>
      </c>
      <c r="U34" s="15">
        <f t="shared" si="2"/>
        <v>-7075935813</v>
      </c>
      <c r="W34" s="43">
        <f t="shared" si="3"/>
        <v>1.0544184761434749</v>
      </c>
    </row>
    <row r="35" spans="1:23" ht="21.75" customHeight="1" x14ac:dyDescent="0.2">
      <c r="A35" s="25" t="s">
        <v>37</v>
      </c>
      <c r="B35" s="25"/>
      <c r="D35" s="15">
        <v>0</v>
      </c>
      <c r="F35" s="15">
        <v>-27729385788</v>
      </c>
      <c r="H35" s="15">
        <v>0</v>
      </c>
      <c r="J35" s="15">
        <f t="shared" si="0"/>
        <v>-27729385788</v>
      </c>
      <c r="L35" s="43">
        <f t="shared" si="1"/>
        <v>7.0843401011390004</v>
      </c>
      <c r="N35" s="15">
        <v>0</v>
      </c>
      <c r="P35" s="36">
        <v>-62853274454</v>
      </c>
      <c r="Q35" s="36"/>
      <c r="S35" s="15">
        <v>0</v>
      </c>
      <c r="U35" s="15">
        <f t="shared" si="2"/>
        <v>-62853274454</v>
      </c>
      <c r="W35" s="43">
        <f t="shared" si="3"/>
        <v>9.3660620477443377</v>
      </c>
    </row>
    <row r="36" spans="1:23" ht="21.75" customHeight="1" x14ac:dyDescent="0.2">
      <c r="A36" s="25" t="s">
        <v>45</v>
      </c>
      <c r="B36" s="25"/>
      <c r="D36" s="15">
        <v>0</v>
      </c>
      <c r="F36" s="15">
        <v>-11584232261</v>
      </c>
      <c r="H36" s="15">
        <v>0</v>
      </c>
      <c r="J36" s="15">
        <f t="shared" si="0"/>
        <v>-11584232261</v>
      </c>
      <c r="L36" s="43">
        <f t="shared" si="1"/>
        <v>2.9595549564255066</v>
      </c>
      <c r="N36" s="15">
        <v>0</v>
      </c>
      <c r="P36" s="36">
        <v>-20468829239</v>
      </c>
      <c r="Q36" s="36"/>
      <c r="S36" s="15">
        <v>0</v>
      </c>
      <c r="U36" s="15">
        <f t="shared" si="2"/>
        <v>-20468829239</v>
      </c>
      <c r="W36" s="43">
        <f t="shared" si="3"/>
        <v>3.0501565171034124</v>
      </c>
    </row>
    <row r="37" spans="1:23" ht="21.75" customHeight="1" x14ac:dyDescent="0.2">
      <c r="A37" s="25" t="s">
        <v>39</v>
      </c>
      <c r="B37" s="25"/>
      <c r="D37" s="15">
        <v>0</v>
      </c>
      <c r="F37" s="15">
        <v>18471915148</v>
      </c>
      <c r="H37" s="15">
        <v>0</v>
      </c>
      <c r="J37" s="15">
        <f t="shared" si="0"/>
        <v>18471915148</v>
      </c>
      <c r="L37" s="43">
        <f t="shared" si="1"/>
        <v>-4.7192292764178028</v>
      </c>
      <c r="N37" s="15">
        <v>0</v>
      </c>
      <c r="P37" s="36">
        <v>22856789958</v>
      </c>
      <c r="Q37" s="36"/>
      <c r="S37" s="15">
        <v>0</v>
      </c>
      <c r="U37" s="15">
        <f t="shared" si="2"/>
        <v>22856789958</v>
      </c>
      <c r="W37" s="43">
        <f t="shared" si="3"/>
        <v>-3.4059977752720516</v>
      </c>
    </row>
    <row r="38" spans="1:23" ht="21.75" customHeight="1" x14ac:dyDescent="0.2">
      <c r="A38" s="25" t="s">
        <v>50</v>
      </c>
      <c r="B38" s="25"/>
      <c r="D38" s="15">
        <v>0</v>
      </c>
      <c r="F38" s="15">
        <v>9677182199</v>
      </c>
      <c r="H38" s="15">
        <v>0</v>
      </c>
      <c r="J38" s="15">
        <f t="shared" si="0"/>
        <v>9677182199</v>
      </c>
      <c r="L38" s="43">
        <f t="shared" si="1"/>
        <v>-2.4723392880945911</v>
      </c>
      <c r="N38" s="15">
        <v>0</v>
      </c>
      <c r="P38" s="36">
        <v>-3024119436</v>
      </c>
      <c r="Q38" s="36"/>
      <c r="S38" s="15">
        <v>0</v>
      </c>
      <c r="U38" s="15">
        <f t="shared" si="2"/>
        <v>-3024119436</v>
      </c>
      <c r="W38" s="43">
        <f t="shared" si="3"/>
        <v>0.45063826067001439</v>
      </c>
    </row>
    <row r="39" spans="1:23" ht="21.75" customHeight="1" x14ac:dyDescent="0.2">
      <c r="A39" s="25" t="s">
        <v>46</v>
      </c>
      <c r="B39" s="25"/>
      <c r="D39" s="15">
        <v>0</v>
      </c>
      <c r="F39" s="15">
        <v>-23529163500</v>
      </c>
      <c r="H39" s="15">
        <v>0</v>
      </c>
      <c r="J39" s="15">
        <f t="shared" si="0"/>
        <v>-23529163500</v>
      </c>
      <c r="L39" s="43">
        <f t="shared" si="1"/>
        <v>6.0112617640972488</v>
      </c>
      <c r="N39" s="15">
        <v>0</v>
      </c>
      <c r="P39" s="36">
        <f>-29254891500-21</f>
        <v>-29254891521</v>
      </c>
      <c r="Q39" s="36"/>
      <c r="S39" s="15">
        <v>0</v>
      </c>
      <c r="U39" s="15">
        <f t="shared" si="2"/>
        <v>-29254891521</v>
      </c>
      <c r="W39" s="43">
        <f t="shared" si="3"/>
        <v>4.3594089817269355</v>
      </c>
    </row>
    <row r="40" spans="1:23" ht="21.75" customHeight="1" x14ac:dyDescent="0.2">
      <c r="A40" s="25" t="s">
        <v>40</v>
      </c>
      <c r="B40" s="25"/>
      <c r="D40" s="15">
        <v>0</v>
      </c>
      <c r="F40" s="15">
        <v>2934435600</v>
      </c>
      <c r="H40" s="15">
        <v>0</v>
      </c>
      <c r="J40" s="15">
        <f t="shared" si="0"/>
        <v>2934435600</v>
      </c>
      <c r="L40" s="43">
        <f t="shared" si="1"/>
        <v>-0.74969348236650102</v>
      </c>
      <c r="N40" s="15">
        <v>0</v>
      </c>
      <c r="P40" s="36">
        <v>3549951360</v>
      </c>
      <c r="Q40" s="36"/>
      <c r="S40" s="15">
        <v>0</v>
      </c>
      <c r="U40" s="15">
        <f t="shared" si="2"/>
        <v>3549951360</v>
      </c>
      <c r="W40" s="43">
        <f t="shared" si="3"/>
        <v>-0.52899494884022569</v>
      </c>
    </row>
    <row r="41" spans="1:23" ht="21.75" customHeight="1" x14ac:dyDescent="0.2">
      <c r="A41" s="25" t="s">
        <v>32</v>
      </c>
      <c r="B41" s="25"/>
      <c r="D41" s="15">
        <v>0</v>
      </c>
      <c r="F41" s="15">
        <v>-12475327500</v>
      </c>
      <c r="H41" s="15">
        <v>0</v>
      </c>
      <c r="J41" s="15">
        <f t="shared" si="0"/>
        <v>-12475327500</v>
      </c>
      <c r="L41" s="43">
        <f t="shared" si="1"/>
        <v>3.1872131448846841</v>
      </c>
      <c r="N41" s="15">
        <v>0</v>
      </c>
      <c r="P41" s="36">
        <v>-9344070000</v>
      </c>
      <c r="Q41" s="36"/>
      <c r="S41" s="15">
        <v>0</v>
      </c>
      <c r="U41" s="15">
        <f t="shared" si="2"/>
        <v>-9344070000</v>
      </c>
      <c r="W41" s="43">
        <f t="shared" si="3"/>
        <v>1.3924038191919024</v>
      </c>
    </row>
    <row r="42" spans="1:23" ht="21.75" customHeight="1" x14ac:dyDescent="0.2">
      <c r="A42" s="25" t="s">
        <v>48</v>
      </c>
      <c r="B42" s="25"/>
      <c r="D42" s="15">
        <v>0</v>
      </c>
      <c r="F42" s="15">
        <v>-21017429769</v>
      </c>
      <c r="H42" s="15">
        <v>0</v>
      </c>
      <c r="J42" s="15">
        <f t="shared" si="0"/>
        <v>-21017429769</v>
      </c>
      <c r="L42" s="43">
        <f t="shared" si="1"/>
        <v>5.3695607134520085</v>
      </c>
      <c r="N42" s="15">
        <v>0</v>
      </c>
      <c r="P42" s="36">
        <v>-22735793035</v>
      </c>
      <c r="Q42" s="36"/>
      <c r="S42" s="15">
        <v>0</v>
      </c>
      <c r="U42" s="15">
        <f t="shared" si="2"/>
        <v>-22735793035</v>
      </c>
      <c r="W42" s="43">
        <f t="shared" si="3"/>
        <v>3.3879674546841634</v>
      </c>
    </row>
    <row r="43" spans="1:23" ht="21.75" customHeight="1" x14ac:dyDescent="0.2">
      <c r="A43" s="25" t="s">
        <v>44</v>
      </c>
      <c r="B43" s="25"/>
      <c r="D43" s="15">
        <v>0</v>
      </c>
      <c r="F43" s="15">
        <v>-45256155166</v>
      </c>
      <c r="H43" s="15">
        <v>0</v>
      </c>
      <c r="J43" s="15">
        <f t="shared" si="0"/>
        <v>-45256155166</v>
      </c>
      <c r="L43" s="43">
        <f t="shared" si="1"/>
        <v>11.562102288057456</v>
      </c>
      <c r="N43" s="15">
        <v>0</v>
      </c>
      <c r="P43" s="36">
        <v>-78427560452</v>
      </c>
      <c r="Q43" s="36"/>
      <c r="S43" s="15">
        <v>0</v>
      </c>
      <c r="U43" s="15">
        <f t="shared" si="2"/>
        <v>-78427560452</v>
      </c>
      <c r="W43" s="43">
        <f t="shared" si="3"/>
        <v>11.686859655724819</v>
      </c>
    </row>
    <row r="44" spans="1:23" ht="21.75" customHeight="1" x14ac:dyDescent="0.2">
      <c r="A44" s="25" t="s">
        <v>33</v>
      </c>
      <c r="B44" s="25"/>
      <c r="D44" s="15">
        <v>0</v>
      </c>
      <c r="F44" s="15">
        <v>1842968700</v>
      </c>
      <c r="H44" s="15">
        <v>0</v>
      </c>
      <c r="J44" s="15">
        <f t="shared" si="0"/>
        <v>1842968700</v>
      </c>
      <c r="L44" s="43">
        <f t="shared" si="1"/>
        <v>-0.47084407733993655</v>
      </c>
      <c r="N44" s="15">
        <v>0</v>
      </c>
      <c r="P44" s="36">
        <v>-45459894600</v>
      </c>
      <c r="Q44" s="36"/>
      <c r="S44" s="15">
        <v>0</v>
      </c>
      <c r="U44" s="15">
        <f t="shared" si="2"/>
        <v>-45459894600</v>
      </c>
      <c r="W44" s="43">
        <f t="shared" si="3"/>
        <v>6.7741927084344757</v>
      </c>
    </row>
    <row r="45" spans="1:23" ht="21.75" customHeight="1" x14ac:dyDescent="0.2">
      <c r="A45" s="25" t="s">
        <v>55</v>
      </c>
      <c r="B45" s="25"/>
      <c r="D45" s="15">
        <v>0</v>
      </c>
      <c r="F45" s="15">
        <v>0</v>
      </c>
      <c r="H45" s="15">
        <v>0</v>
      </c>
      <c r="J45" s="15">
        <f t="shared" si="0"/>
        <v>0</v>
      </c>
      <c r="L45" s="43">
        <f t="shared" si="1"/>
        <v>0</v>
      </c>
      <c r="N45" s="15">
        <v>0</v>
      </c>
      <c r="P45" s="36">
        <v>0</v>
      </c>
      <c r="Q45" s="36"/>
      <c r="S45" s="15">
        <v>0</v>
      </c>
      <c r="U45" s="15">
        <f t="shared" si="2"/>
        <v>0</v>
      </c>
      <c r="W45" s="43">
        <f t="shared" si="3"/>
        <v>0</v>
      </c>
    </row>
    <row r="46" spans="1:23" ht="21.75" customHeight="1" x14ac:dyDescent="0.2">
      <c r="A46" s="27" t="s">
        <v>31</v>
      </c>
      <c r="B46" s="27"/>
      <c r="D46" s="17">
        <v>0</v>
      </c>
      <c r="F46" s="17">
        <v>0</v>
      </c>
      <c r="H46" s="17">
        <v>0</v>
      </c>
      <c r="J46" s="15">
        <f t="shared" si="0"/>
        <v>0</v>
      </c>
      <c r="L46" s="43">
        <f t="shared" si="1"/>
        <v>0</v>
      </c>
      <c r="N46" s="17">
        <v>0</v>
      </c>
      <c r="P46" s="36">
        <v>38346261</v>
      </c>
      <c r="Q46" s="37"/>
      <c r="S46" s="17">
        <v>0</v>
      </c>
      <c r="U46" s="15">
        <f t="shared" si="2"/>
        <v>38346261</v>
      </c>
      <c r="W46" s="43">
        <f t="shared" si="3"/>
        <v>-5.714156707744002E-3</v>
      </c>
    </row>
    <row r="47" spans="1:23" ht="21.75" customHeight="1" x14ac:dyDescent="0.2">
      <c r="A47" s="28" t="s">
        <v>56</v>
      </c>
      <c r="B47" s="28"/>
      <c r="D47" s="18">
        <v>303940128735</v>
      </c>
      <c r="F47" s="18">
        <v>-678044732532</v>
      </c>
      <c r="H47" s="18">
        <f>SUM(H9:H46)</f>
        <v>-22228171797</v>
      </c>
      <c r="J47" s="18">
        <f>SUM(J9:J46)</f>
        <v>-396332775594</v>
      </c>
      <c r="L47" s="19">
        <f>SUM(L9:L46)</f>
        <v>101.25562091430695</v>
      </c>
      <c r="N47" s="18">
        <v>350180429381</v>
      </c>
      <c r="Q47" s="18">
        <f>SUM(P9:Q46)</f>
        <v>-1006568107923</v>
      </c>
      <c r="S47" s="18">
        <v>-21267975608</v>
      </c>
      <c r="U47" s="18">
        <f>SUM(U9:U46)</f>
        <v>-677655654150</v>
      </c>
      <c r="W47" s="19">
        <f>SUM(W9:W46)</f>
        <v>100.98065628098321</v>
      </c>
    </row>
    <row r="49" spans="4:21" x14ac:dyDescent="0.2">
      <c r="D49" s="20"/>
      <c r="F49" s="20"/>
      <c r="H49" s="20"/>
      <c r="N49" s="20"/>
      <c r="Q49" s="20"/>
      <c r="S49" s="20"/>
    </row>
    <row r="50" spans="4:21" x14ac:dyDescent="0.2">
      <c r="H50" s="20"/>
      <c r="N50" s="20"/>
      <c r="O50" s="20"/>
      <c r="P50" s="20"/>
      <c r="Q50" s="20"/>
      <c r="R50" s="20"/>
      <c r="S50" s="20"/>
    </row>
    <row r="51" spans="4:21" x14ac:dyDescent="0.2">
      <c r="D51" s="20"/>
      <c r="E51" s="20"/>
      <c r="F51" s="20"/>
      <c r="G51" s="20"/>
      <c r="H51" s="20"/>
      <c r="S51" s="20"/>
      <c r="U51" s="20"/>
    </row>
    <row r="52" spans="4:21" x14ac:dyDescent="0.2">
      <c r="H52" s="20"/>
      <c r="S52" s="20"/>
      <c r="U52" s="20"/>
    </row>
    <row r="53" spans="4:21" x14ac:dyDescent="0.2">
      <c r="H53" s="20"/>
      <c r="S53" s="20"/>
      <c r="U53" s="20"/>
    </row>
    <row r="54" spans="4:21" x14ac:dyDescent="0.2">
      <c r="S54" s="20"/>
      <c r="U54" s="20"/>
    </row>
    <row r="55" spans="4:21" x14ac:dyDescent="0.2">
      <c r="S55" s="20"/>
    </row>
    <row r="56" spans="4:21" x14ac:dyDescent="0.2">
      <c r="S56" s="20"/>
    </row>
  </sheetData>
  <mergeCells count="8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6:B46"/>
    <mergeCell ref="P46:Q46"/>
    <mergeCell ref="A47:B47"/>
    <mergeCell ref="A43:B43"/>
    <mergeCell ref="P43:Q43"/>
    <mergeCell ref="A44:B44"/>
    <mergeCell ref="P44:Q44"/>
    <mergeCell ref="A45:B45"/>
    <mergeCell ref="P45:Q45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9"/>
  <sheetViews>
    <sheetView rightToLeft="1" workbookViewId="0">
      <selection activeCell="F24" sqref="F24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3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3" ht="21.75" customHeight="1" x14ac:dyDescent="0.2">
      <c r="A2" s="33" t="s">
        <v>72</v>
      </c>
      <c r="B2" s="33"/>
      <c r="C2" s="33"/>
      <c r="D2" s="33"/>
      <c r="E2" s="33"/>
      <c r="F2" s="33"/>
      <c r="G2" s="33"/>
      <c r="H2" s="33"/>
      <c r="I2" s="33"/>
      <c r="J2" s="33"/>
    </row>
    <row r="3" spans="1:13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pans="1:13" ht="14.45" customHeight="1" x14ac:dyDescent="0.2"/>
    <row r="5" spans="1:13" ht="14.45" customHeight="1" x14ac:dyDescent="0.2">
      <c r="A5" s="1" t="s">
        <v>98</v>
      </c>
      <c r="B5" s="34" t="s">
        <v>99</v>
      </c>
      <c r="C5" s="34"/>
      <c r="D5" s="34"/>
      <c r="E5" s="34"/>
      <c r="F5" s="34"/>
      <c r="G5" s="34"/>
      <c r="H5" s="34"/>
      <c r="I5" s="34"/>
      <c r="J5" s="34"/>
    </row>
    <row r="6" spans="1:13" ht="19.5" customHeight="1" x14ac:dyDescent="0.2">
      <c r="D6" s="29" t="s">
        <v>91</v>
      </c>
      <c r="E6" s="29"/>
      <c r="F6" s="29"/>
      <c r="H6" s="29" t="s">
        <v>92</v>
      </c>
      <c r="I6" s="29"/>
      <c r="J6" s="29"/>
    </row>
    <row r="7" spans="1:13" ht="36.4" customHeight="1" x14ac:dyDescent="0.2">
      <c r="A7" s="29" t="s">
        <v>100</v>
      </c>
      <c r="B7" s="29"/>
      <c r="D7" s="10" t="s">
        <v>101</v>
      </c>
      <c r="E7" s="3"/>
      <c r="F7" s="10" t="s">
        <v>102</v>
      </c>
      <c r="H7" s="10" t="s">
        <v>101</v>
      </c>
      <c r="I7" s="3"/>
      <c r="J7" s="10" t="s">
        <v>102</v>
      </c>
    </row>
    <row r="8" spans="1:13" ht="21.75" customHeight="1" x14ac:dyDescent="0.2">
      <c r="A8" s="30" t="s">
        <v>64</v>
      </c>
      <c r="B8" s="30"/>
      <c r="D8" s="13">
        <v>141993</v>
      </c>
      <c r="E8" s="11"/>
      <c r="F8" s="14">
        <f>D8/D$13*100</f>
        <v>0.26290635754464758</v>
      </c>
      <c r="G8" s="11"/>
      <c r="H8" s="13">
        <v>266596</v>
      </c>
      <c r="I8" s="11"/>
      <c r="J8" s="14">
        <f>H8/H$13*100</f>
        <v>0.46182842452820383</v>
      </c>
      <c r="K8" s="11"/>
      <c r="L8" s="11"/>
      <c r="M8" s="11"/>
    </row>
    <row r="9" spans="1:13" ht="21.75" customHeight="1" x14ac:dyDescent="0.2">
      <c r="A9" s="25" t="s">
        <v>65</v>
      </c>
      <c r="B9" s="25"/>
      <c r="D9" s="15">
        <v>848</v>
      </c>
      <c r="E9" s="11"/>
      <c r="F9" s="16">
        <f t="shared" ref="F9:F12" si="0">D9/D$13*100</f>
        <v>1.5701097321548325E-3</v>
      </c>
      <c r="G9" s="11"/>
      <c r="H9" s="15">
        <v>1883</v>
      </c>
      <c r="I9" s="11"/>
      <c r="J9" s="16">
        <f t="shared" ref="J9:J12" si="1">H9/H$13*100</f>
        <v>3.2619503795503599E-3</v>
      </c>
      <c r="K9" s="11"/>
      <c r="L9" s="11"/>
      <c r="M9" s="11"/>
    </row>
    <row r="10" spans="1:13" ht="21.75" customHeight="1" x14ac:dyDescent="0.2">
      <c r="A10" s="25" t="s">
        <v>66</v>
      </c>
      <c r="B10" s="25"/>
      <c r="D10" s="15">
        <v>90034</v>
      </c>
      <c r="E10" s="11"/>
      <c r="F10" s="16">
        <f t="shared" si="0"/>
        <v>0.16670195710475022</v>
      </c>
      <c r="G10" s="11"/>
      <c r="H10" s="15">
        <v>179030</v>
      </c>
      <c r="I10" s="11"/>
      <c r="J10" s="16">
        <f t="shared" si="1"/>
        <v>0.31013647182735049</v>
      </c>
      <c r="K10" s="11"/>
      <c r="L10" s="11"/>
      <c r="M10" s="11"/>
    </row>
    <row r="11" spans="1:13" ht="21.75" customHeight="1" x14ac:dyDescent="0.2">
      <c r="A11" s="25" t="s">
        <v>67</v>
      </c>
      <c r="B11" s="25"/>
      <c r="D11" s="15">
        <v>2296</v>
      </c>
      <c r="E11" s="11"/>
      <c r="F11" s="16">
        <f t="shared" si="0"/>
        <v>4.2511461615890285E-3</v>
      </c>
      <c r="G11" s="11"/>
      <c r="H11" s="15">
        <v>4582</v>
      </c>
      <c r="I11" s="11"/>
      <c r="J11" s="16">
        <f t="shared" si="1"/>
        <v>7.9374703340943965E-3</v>
      </c>
      <c r="K11" s="11"/>
      <c r="L11" s="11"/>
      <c r="M11" s="11"/>
    </row>
    <row r="12" spans="1:13" ht="21.75" customHeight="1" x14ac:dyDescent="0.2">
      <c r="A12" s="27" t="s">
        <v>71</v>
      </c>
      <c r="B12" s="27"/>
      <c r="D12" s="17">
        <v>53773793</v>
      </c>
      <c r="E12" s="11"/>
      <c r="F12" s="16">
        <f t="shared" si="0"/>
        <v>99.56457042945685</v>
      </c>
      <c r="G12" s="11"/>
      <c r="H12" s="17">
        <v>57274109</v>
      </c>
      <c r="I12" s="11"/>
      <c r="J12" s="16">
        <f t="shared" si="1"/>
        <v>99.216835682930807</v>
      </c>
      <c r="K12" s="11"/>
      <c r="L12" s="11"/>
      <c r="M12" s="11"/>
    </row>
    <row r="13" spans="1:13" ht="21.75" customHeight="1" x14ac:dyDescent="0.2">
      <c r="A13" s="28" t="s">
        <v>56</v>
      </c>
      <c r="B13" s="28"/>
      <c r="D13" s="18">
        <v>54008964</v>
      </c>
      <c r="E13" s="11"/>
      <c r="F13" s="18">
        <f>SUM(F8:F12)</f>
        <v>99.999999999999986</v>
      </c>
      <c r="G13" s="11"/>
      <c r="H13" s="18">
        <v>57726200</v>
      </c>
      <c r="I13" s="11"/>
      <c r="J13" s="18">
        <f>SUM(J8:J12)</f>
        <v>100</v>
      </c>
      <c r="K13" s="11"/>
      <c r="L13" s="11"/>
      <c r="M13" s="11"/>
    </row>
    <row r="14" spans="1:13" x14ac:dyDescent="0.2"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 x14ac:dyDescent="0.2"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 x14ac:dyDescent="0.2"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4:13" x14ac:dyDescent="0.2"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4:13" x14ac:dyDescent="0.2"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4:13" x14ac:dyDescent="0.2">
      <c r="D19" s="11"/>
      <c r="E19" s="11"/>
      <c r="F19" s="11"/>
      <c r="G19" s="11"/>
      <c r="H19" s="11"/>
      <c r="I19" s="11"/>
      <c r="J19" s="11"/>
      <c r="K19" s="11"/>
      <c r="L19" s="11"/>
      <c r="M19" s="11"/>
    </row>
  </sheetData>
  <mergeCells count="13">
    <mergeCell ref="A1:J1"/>
    <mergeCell ref="A2:J2"/>
    <mergeCell ref="A3:J3"/>
    <mergeCell ref="B5:J5"/>
    <mergeCell ref="D6:F6"/>
    <mergeCell ref="H6:J6"/>
    <mergeCell ref="A12:B12"/>
    <mergeCell ref="A13:B13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7"/>
  <sheetViews>
    <sheetView rightToLeft="1" workbookViewId="0">
      <selection activeCell="F8" sqref="F8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3" t="s">
        <v>0</v>
      </c>
      <c r="B1" s="33"/>
      <c r="C1" s="33"/>
      <c r="D1" s="33"/>
      <c r="E1" s="33"/>
      <c r="F1" s="33"/>
    </row>
    <row r="2" spans="1:6" ht="21.75" customHeight="1" x14ac:dyDescent="0.2">
      <c r="A2" s="33" t="s">
        <v>72</v>
      </c>
      <c r="B2" s="33"/>
      <c r="C2" s="33"/>
      <c r="D2" s="33"/>
      <c r="E2" s="33"/>
      <c r="F2" s="33"/>
    </row>
    <row r="3" spans="1:6" ht="21.75" customHeight="1" x14ac:dyDescent="0.2">
      <c r="A3" s="33" t="s">
        <v>2</v>
      </c>
      <c r="B3" s="33"/>
      <c r="C3" s="33"/>
      <c r="D3" s="33"/>
      <c r="E3" s="33"/>
      <c r="F3" s="33"/>
    </row>
    <row r="4" spans="1:6" ht="14.45" customHeight="1" x14ac:dyDescent="0.2"/>
    <row r="5" spans="1:6" ht="29.1" customHeight="1" x14ac:dyDescent="0.2">
      <c r="A5" s="1" t="s">
        <v>103</v>
      </c>
      <c r="B5" s="34" t="s">
        <v>87</v>
      </c>
      <c r="C5" s="34"/>
      <c r="D5" s="34"/>
      <c r="E5" s="34"/>
      <c r="F5" s="34"/>
    </row>
    <row r="6" spans="1:6" ht="24.75" customHeight="1" x14ac:dyDescent="0.2">
      <c r="D6" s="2" t="s">
        <v>91</v>
      </c>
      <c r="F6" s="2" t="s">
        <v>9</v>
      </c>
    </row>
    <row r="7" spans="1:6" ht="14.45" customHeight="1" x14ac:dyDescent="0.2">
      <c r="A7" s="29" t="s">
        <v>87</v>
      </c>
      <c r="B7" s="29"/>
      <c r="D7" s="4" t="s">
        <v>61</v>
      </c>
      <c r="F7" s="4" t="s">
        <v>61</v>
      </c>
    </row>
    <row r="8" spans="1:6" ht="21.75" customHeight="1" x14ac:dyDescent="0.2">
      <c r="A8" s="30" t="s">
        <v>87</v>
      </c>
      <c r="B8" s="30"/>
      <c r="D8" s="13">
        <f>4848861468</f>
        <v>4848861468</v>
      </c>
      <c r="E8" s="11"/>
      <c r="F8" s="13">
        <f>6505811394-36461848</f>
        <v>6469349546</v>
      </c>
    </row>
    <row r="9" spans="1:6" ht="21.75" customHeight="1" x14ac:dyDescent="0.2">
      <c r="A9" s="25" t="s">
        <v>104</v>
      </c>
      <c r="B9" s="25"/>
      <c r="D9" s="15">
        <v>0</v>
      </c>
      <c r="E9" s="11"/>
      <c r="F9" s="15">
        <v>639</v>
      </c>
    </row>
    <row r="10" spans="1:6" ht="21.75" customHeight="1" x14ac:dyDescent="0.2">
      <c r="A10" s="27" t="s">
        <v>105</v>
      </c>
      <c r="B10" s="27"/>
      <c r="D10" s="17">
        <v>11856449</v>
      </c>
      <c r="E10" s="11"/>
      <c r="F10" s="17">
        <v>53860616</v>
      </c>
    </row>
    <row r="11" spans="1:6" ht="21.75" customHeight="1" x14ac:dyDescent="0.2">
      <c r="A11" s="28" t="s">
        <v>56</v>
      </c>
      <c r="B11" s="28"/>
      <c r="D11" s="18">
        <f>SUM(D8:D10)</f>
        <v>4860717917</v>
      </c>
      <c r="E11" s="11"/>
      <c r="F11" s="18">
        <f>SUM(F8:F10)</f>
        <v>6523210801</v>
      </c>
    </row>
    <row r="12" spans="1:6" x14ac:dyDescent="0.2">
      <c r="D12" s="11"/>
      <c r="E12" s="11"/>
      <c r="F12" s="11"/>
    </row>
    <row r="13" spans="1:6" x14ac:dyDescent="0.2">
      <c r="D13" s="11"/>
      <c r="E13" s="11"/>
      <c r="F13" s="11"/>
    </row>
    <row r="14" spans="1:6" x14ac:dyDescent="0.2">
      <c r="D14" s="11"/>
      <c r="E14" s="11"/>
      <c r="F14" s="20"/>
    </row>
    <row r="15" spans="1:6" x14ac:dyDescent="0.2">
      <c r="D15" s="11"/>
      <c r="E15" s="11"/>
      <c r="F15" s="11"/>
    </row>
    <row r="16" spans="1:6" x14ac:dyDescent="0.2">
      <c r="D16" s="11"/>
      <c r="E16" s="11"/>
      <c r="F16" s="11"/>
    </row>
    <row r="17" spans="4:6" x14ac:dyDescent="0.2">
      <c r="D17" s="11"/>
      <c r="E17" s="11"/>
      <c r="F17" s="20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33"/>
  <sheetViews>
    <sheetView rightToLeft="1" workbookViewId="0">
      <selection activeCell="O27" sqref="O2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4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21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1" ht="21.75" customHeight="1" x14ac:dyDescent="0.2">
      <c r="A2" s="33" t="s">
        <v>72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1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21" ht="14.45" customHeight="1" x14ac:dyDescent="0.2"/>
    <row r="5" spans="1:21" ht="14.45" customHeight="1" x14ac:dyDescent="0.2">
      <c r="A5" s="34" t="s">
        <v>94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21" ht="14.45" customHeight="1" x14ac:dyDescent="0.2">
      <c r="A6" s="29" t="s">
        <v>57</v>
      </c>
      <c r="C6" s="29" t="s">
        <v>106</v>
      </c>
      <c r="D6" s="29"/>
      <c r="E6" s="29"/>
      <c r="F6" s="29"/>
      <c r="G6" s="29"/>
      <c r="I6" s="29" t="s">
        <v>91</v>
      </c>
      <c r="J6" s="29"/>
      <c r="K6" s="29"/>
      <c r="L6" s="29"/>
      <c r="M6" s="29"/>
      <c r="O6" s="29" t="s">
        <v>92</v>
      </c>
      <c r="P6" s="29"/>
      <c r="Q6" s="29"/>
      <c r="R6" s="29"/>
      <c r="S6" s="29"/>
    </row>
    <row r="7" spans="1:21" ht="48.75" customHeight="1" x14ac:dyDescent="0.2">
      <c r="A7" s="29"/>
      <c r="C7" s="10" t="s">
        <v>107</v>
      </c>
      <c r="D7" s="3"/>
      <c r="E7" s="10" t="s">
        <v>108</v>
      </c>
      <c r="F7" s="3"/>
      <c r="G7" s="10" t="s">
        <v>109</v>
      </c>
      <c r="I7" s="10" t="s">
        <v>110</v>
      </c>
      <c r="J7" s="3"/>
      <c r="K7" s="10" t="s">
        <v>111</v>
      </c>
      <c r="L7" s="3"/>
      <c r="M7" s="10" t="s">
        <v>112</v>
      </c>
      <c r="O7" s="10" t="s">
        <v>110</v>
      </c>
      <c r="P7" s="3"/>
      <c r="Q7" s="10" t="s">
        <v>111</v>
      </c>
      <c r="R7" s="3"/>
      <c r="S7" s="10" t="s">
        <v>112</v>
      </c>
    </row>
    <row r="8" spans="1:21" ht="21.75" customHeight="1" x14ac:dyDescent="0.2">
      <c r="A8" s="5" t="s">
        <v>51</v>
      </c>
      <c r="C8" s="22" t="s">
        <v>113</v>
      </c>
      <c r="D8" s="11"/>
      <c r="E8" s="13">
        <v>13157782</v>
      </c>
      <c r="F8" s="11"/>
      <c r="G8" s="13">
        <v>1050</v>
      </c>
      <c r="H8" s="11"/>
      <c r="I8" s="13">
        <v>13815671100</v>
      </c>
      <c r="J8" s="11"/>
      <c r="K8" s="13">
        <v>296314662</v>
      </c>
      <c r="L8" s="11"/>
      <c r="M8" s="13">
        <f>I8-K8</f>
        <v>13519356438</v>
      </c>
      <c r="N8" s="11"/>
      <c r="O8" s="13">
        <v>13815671100</v>
      </c>
      <c r="P8" s="11"/>
      <c r="Q8" s="13">
        <v>296314662</v>
      </c>
      <c r="R8" s="11"/>
      <c r="S8" s="13">
        <f>O8-Q8</f>
        <v>13519356438</v>
      </c>
      <c r="T8" s="11"/>
      <c r="U8" s="11"/>
    </row>
    <row r="9" spans="1:21" ht="21.75" customHeight="1" x14ac:dyDescent="0.2">
      <c r="A9" s="6" t="s">
        <v>28</v>
      </c>
      <c r="C9" s="23" t="s">
        <v>114</v>
      </c>
      <c r="D9" s="11"/>
      <c r="E9" s="15">
        <v>41060833</v>
      </c>
      <c r="F9" s="11"/>
      <c r="G9" s="15">
        <v>1000</v>
      </c>
      <c r="H9" s="11"/>
      <c r="I9" s="15">
        <v>41060833000</v>
      </c>
      <c r="J9" s="11"/>
      <c r="K9" s="15">
        <v>554876122</v>
      </c>
      <c r="L9" s="11"/>
      <c r="M9" s="15">
        <f t="shared" ref="M9:M23" si="0">I9-K9</f>
        <v>40505956878</v>
      </c>
      <c r="N9" s="11"/>
      <c r="O9" s="15">
        <v>41060833000</v>
      </c>
      <c r="P9" s="11"/>
      <c r="Q9" s="15">
        <v>554876122</v>
      </c>
      <c r="R9" s="11"/>
      <c r="S9" s="15">
        <f t="shared" ref="S9:S23" si="1">O9-Q9</f>
        <v>40505956878</v>
      </c>
      <c r="T9" s="11"/>
      <c r="U9" s="11"/>
    </row>
    <row r="10" spans="1:21" ht="21.75" customHeight="1" x14ac:dyDescent="0.2">
      <c r="A10" s="6" t="s">
        <v>29</v>
      </c>
      <c r="C10" s="23" t="s">
        <v>9</v>
      </c>
      <c r="D10" s="11"/>
      <c r="E10" s="15">
        <v>5216001</v>
      </c>
      <c r="F10" s="11"/>
      <c r="G10" s="15">
        <v>360</v>
      </c>
      <c r="H10" s="11"/>
      <c r="I10" s="15">
        <v>1877760360</v>
      </c>
      <c r="J10" s="11"/>
      <c r="K10" s="15">
        <v>141515822</v>
      </c>
      <c r="L10" s="11"/>
      <c r="M10" s="15">
        <f t="shared" si="0"/>
        <v>1736244538</v>
      </c>
      <c r="N10" s="11"/>
      <c r="O10" s="15">
        <v>1877760360</v>
      </c>
      <c r="P10" s="11"/>
      <c r="Q10" s="15">
        <v>141515822</v>
      </c>
      <c r="R10" s="11"/>
      <c r="S10" s="15">
        <f t="shared" si="1"/>
        <v>1736244538</v>
      </c>
      <c r="T10" s="11"/>
      <c r="U10" s="11"/>
    </row>
    <row r="11" spans="1:21" ht="21.75" customHeight="1" x14ac:dyDescent="0.2">
      <c r="A11" s="6" t="s">
        <v>47</v>
      </c>
      <c r="C11" s="23" t="s">
        <v>9</v>
      </c>
      <c r="D11" s="11"/>
      <c r="E11" s="15">
        <v>66300000</v>
      </c>
      <c r="F11" s="11"/>
      <c r="G11" s="15">
        <v>115</v>
      </c>
      <c r="H11" s="11"/>
      <c r="I11" s="15">
        <v>7624500000</v>
      </c>
      <c r="J11" s="11"/>
      <c r="K11" s="15">
        <v>1087935115</v>
      </c>
      <c r="L11" s="11"/>
      <c r="M11" s="15">
        <f t="shared" si="0"/>
        <v>6536564885</v>
      </c>
      <c r="N11" s="11"/>
      <c r="O11" s="15">
        <v>7624500000</v>
      </c>
      <c r="P11" s="11"/>
      <c r="Q11" s="15">
        <v>1087935115</v>
      </c>
      <c r="R11" s="11"/>
      <c r="S11" s="15">
        <f t="shared" si="1"/>
        <v>6536564885</v>
      </c>
      <c r="T11" s="11"/>
      <c r="U11" s="11"/>
    </row>
    <row r="12" spans="1:21" ht="21.75" customHeight="1" x14ac:dyDescent="0.2">
      <c r="A12" s="6" t="s">
        <v>34</v>
      </c>
      <c r="C12" s="23" t="s">
        <v>113</v>
      </c>
      <c r="D12" s="11"/>
      <c r="E12" s="15">
        <v>29116440</v>
      </c>
      <c r="F12" s="11"/>
      <c r="G12" s="15">
        <v>2000</v>
      </c>
      <c r="H12" s="11"/>
      <c r="I12" s="15">
        <v>58232880000</v>
      </c>
      <c r="J12" s="11"/>
      <c r="K12" s="15">
        <v>3872263120</v>
      </c>
      <c r="L12" s="11"/>
      <c r="M12" s="15">
        <f t="shared" si="0"/>
        <v>54360616880</v>
      </c>
      <c r="N12" s="11"/>
      <c r="O12" s="15">
        <v>58232880000</v>
      </c>
      <c r="P12" s="11"/>
      <c r="Q12" s="15">
        <v>3872263120</v>
      </c>
      <c r="R12" s="11"/>
      <c r="S12" s="15">
        <f t="shared" si="1"/>
        <v>54360616880</v>
      </c>
      <c r="T12" s="11"/>
      <c r="U12" s="11"/>
    </row>
    <row r="13" spans="1:21" ht="21.75" customHeight="1" x14ac:dyDescent="0.2">
      <c r="A13" s="6" t="s">
        <v>38</v>
      </c>
      <c r="C13" s="23" t="s">
        <v>9</v>
      </c>
      <c r="D13" s="11"/>
      <c r="E13" s="15">
        <v>10359467</v>
      </c>
      <c r="F13" s="11"/>
      <c r="G13" s="15">
        <v>2070</v>
      </c>
      <c r="H13" s="11"/>
      <c r="I13" s="15">
        <v>21444096690</v>
      </c>
      <c r="J13" s="11"/>
      <c r="K13" s="15">
        <v>1653716685</v>
      </c>
      <c r="L13" s="11"/>
      <c r="M13" s="15">
        <f t="shared" si="0"/>
        <v>19790380005</v>
      </c>
      <c r="N13" s="11"/>
      <c r="O13" s="15">
        <v>21444096690</v>
      </c>
      <c r="P13" s="11"/>
      <c r="Q13" s="15">
        <v>1653716685</v>
      </c>
      <c r="R13" s="11"/>
      <c r="S13" s="15">
        <f t="shared" si="1"/>
        <v>19790380005</v>
      </c>
      <c r="T13" s="11"/>
      <c r="U13" s="11"/>
    </row>
    <row r="14" spans="1:21" ht="21.75" customHeight="1" x14ac:dyDescent="0.2">
      <c r="A14" s="6" t="s">
        <v>21</v>
      </c>
      <c r="C14" s="23" t="s">
        <v>114</v>
      </c>
      <c r="D14" s="11"/>
      <c r="E14" s="15">
        <v>21270877</v>
      </c>
      <c r="F14" s="11"/>
      <c r="G14" s="15">
        <v>1997</v>
      </c>
      <c r="H14" s="11"/>
      <c r="I14" s="15">
        <v>42477941369</v>
      </c>
      <c r="J14" s="11"/>
      <c r="K14" s="15">
        <v>2646345737</v>
      </c>
      <c r="L14" s="11"/>
      <c r="M14" s="15">
        <f t="shared" si="0"/>
        <v>39831595632</v>
      </c>
      <c r="N14" s="11"/>
      <c r="O14" s="15">
        <v>42477941369</v>
      </c>
      <c r="P14" s="11"/>
      <c r="Q14" s="15">
        <v>2646345737</v>
      </c>
      <c r="R14" s="11"/>
      <c r="S14" s="15">
        <f t="shared" si="1"/>
        <v>39831595632</v>
      </c>
      <c r="T14" s="11"/>
      <c r="U14" s="11"/>
    </row>
    <row r="15" spans="1:21" ht="21.75" customHeight="1" x14ac:dyDescent="0.2">
      <c r="A15" s="6" t="s">
        <v>49</v>
      </c>
      <c r="C15" s="23" t="s">
        <v>115</v>
      </c>
      <c r="D15" s="11"/>
      <c r="E15" s="15">
        <v>4607501</v>
      </c>
      <c r="F15" s="11"/>
      <c r="G15" s="15">
        <v>1940</v>
      </c>
      <c r="H15" s="11"/>
      <c r="I15" s="15">
        <v>0</v>
      </c>
      <c r="J15" s="11"/>
      <c r="K15" s="15">
        <v>0</v>
      </c>
      <c r="L15" s="11"/>
      <c r="M15" s="15">
        <f t="shared" si="0"/>
        <v>0</v>
      </c>
      <c r="N15" s="11"/>
      <c r="O15" s="15">
        <v>8938551940</v>
      </c>
      <c r="P15" s="11"/>
      <c r="Q15" s="15">
        <v>1053182857</v>
      </c>
      <c r="R15" s="11"/>
      <c r="S15" s="15">
        <f t="shared" si="1"/>
        <v>7885369083</v>
      </c>
      <c r="T15" s="11"/>
      <c r="U15" s="11"/>
    </row>
    <row r="16" spans="1:21" ht="21.75" customHeight="1" x14ac:dyDescent="0.2">
      <c r="A16" s="6" t="s">
        <v>53</v>
      </c>
      <c r="C16" s="23" t="s">
        <v>114</v>
      </c>
      <c r="D16" s="11"/>
      <c r="E16" s="15">
        <v>26431351</v>
      </c>
      <c r="F16" s="11"/>
      <c r="G16" s="15">
        <v>800</v>
      </c>
      <c r="H16" s="11"/>
      <c r="I16" s="15">
        <v>21145080800</v>
      </c>
      <c r="J16" s="11"/>
      <c r="K16" s="15">
        <v>1150380044</v>
      </c>
      <c r="L16" s="11"/>
      <c r="M16" s="15">
        <f t="shared" si="0"/>
        <v>19994700756</v>
      </c>
      <c r="N16" s="11"/>
      <c r="O16" s="15">
        <v>21145080800</v>
      </c>
      <c r="P16" s="11"/>
      <c r="Q16" s="15">
        <v>1150380044</v>
      </c>
      <c r="R16" s="11"/>
      <c r="S16" s="15">
        <f t="shared" si="1"/>
        <v>19994700756</v>
      </c>
      <c r="T16" s="11"/>
      <c r="U16" s="11"/>
    </row>
    <row r="17" spans="1:21" ht="21.75" customHeight="1" x14ac:dyDescent="0.2">
      <c r="A17" s="6" t="s">
        <v>26</v>
      </c>
      <c r="C17" s="23" t="s">
        <v>116</v>
      </c>
      <c r="D17" s="11"/>
      <c r="E17" s="15">
        <v>66893729</v>
      </c>
      <c r="F17" s="11"/>
      <c r="G17" s="15">
        <v>1624</v>
      </c>
      <c r="H17" s="11"/>
      <c r="I17" s="15">
        <v>108635415896</v>
      </c>
      <c r="J17" s="11"/>
      <c r="K17" s="15">
        <v>15491697031</v>
      </c>
      <c r="L17" s="11"/>
      <c r="M17" s="15">
        <f t="shared" si="0"/>
        <v>93143718865</v>
      </c>
      <c r="N17" s="11"/>
      <c r="O17" s="15">
        <v>108635415896</v>
      </c>
      <c r="P17" s="11"/>
      <c r="Q17" s="15">
        <v>15491697031</v>
      </c>
      <c r="R17" s="11"/>
      <c r="S17" s="15">
        <f t="shared" si="1"/>
        <v>93143718865</v>
      </c>
      <c r="T17" s="11"/>
      <c r="U17" s="11"/>
    </row>
    <row r="18" spans="1:21" ht="21.75" customHeight="1" x14ac:dyDescent="0.2">
      <c r="A18" s="6" t="s">
        <v>41</v>
      </c>
      <c r="C18" s="23" t="s">
        <v>117</v>
      </c>
      <c r="D18" s="11"/>
      <c r="E18" s="15">
        <v>46317975</v>
      </c>
      <c r="F18" s="11"/>
      <c r="G18" s="15">
        <v>266</v>
      </c>
      <c r="H18" s="11"/>
      <c r="I18" s="15">
        <v>0</v>
      </c>
      <c r="J18" s="11"/>
      <c r="K18" s="15">
        <v>0</v>
      </c>
      <c r="L18" s="11"/>
      <c r="M18" s="15">
        <f t="shared" si="0"/>
        <v>0</v>
      </c>
      <c r="N18" s="11"/>
      <c r="O18" s="15">
        <v>12320581350</v>
      </c>
      <c r="P18" s="11"/>
      <c r="Q18" s="15">
        <v>509649787</v>
      </c>
      <c r="R18" s="11"/>
      <c r="S18" s="15">
        <f t="shared" si="1"/>
        <v>11810931563</v>
      </c>
      <c r="T18" s="11"/>
      <c r="U18" s="11"/>
    </row>
    <row r="19" spans="1:21" ht="21.75" customHeight="1" x14ac:dyDescent="0.2">
      <c r="A19" s="6" t="s">
        <v>30</v>
      </c>
      <c r="C19" s="23" t="s">
        <v>118</v>
      </c>
      <c r="D19" s="11"/>
      <c r="E19" s="15">
        <v>16590000</v>
      </c>
      <c r="F19" s="11"/>
      <c r="G19" s="15">
        <v>1600</v>
      </c>
      <c r="H19" s="11"/>
      <c r="I19" s="15">
        <v>0</v>
      </c>
      <c r="J19" s="11"/>
      <c r="K19" s="15">
        <v>0</v>
      </c>
      <c r="L19" s="11"/>
      <c r="M19" s="15">
        <f t="shared" si="0"/>
        <v>0</v>
      </c>
      <c r="N19" s="11"/>
      <c r="O19" s="15">
        <v>26544000000</v>
      </c>
      <c r="P19" s="11"/>
      <c r="Q19" s="15">
        <v>0</v>
      </c>
      <c r="R19" s="11"/>
      <c r="S19" s="15">
        <f t="shared" si="1"/>
        <v>26544000000</v>
      </c>
      <c r="T19" s="11"/>
      <c r="U19" s="11"/>
    </row>
    <row r="20" spans="1:21" ht="21.75" customHeight="1" x14ac:dyDescent="0.2">
      <c r="A20" s="6" t="s">
        <v>25</v>
      </c>
      <c r="C20" s="23" t="s">
        <v>119</v>
      </c>
      <c r="D20" s="11"/>
      <c r="E20" s="15">
        <v>6212232</v>
      </c>
      <c r="F20" s="11"/>
      <c r="G20" s="15">
        <v>900</v>
      </c>
      <c r="H20" s="11"/>
      <c r="I20" s="15">
        <v>5591008800</v>
      </c>
      <c r="J20" s="11"/>
      <c r="K20" s="15">
        <v>280096082</v>
      </c>
      <c r="L20" s="11"/>
      <c r="M20" s="15">
        <f t="shared" si="0"/>
        <v>5310912718</v>
      </c>
      <c r="N20" s="11"/>
      <c r="O20" s="15">
        <v>5591008800</v>
      </c>
      <c r="P20" s="11"/>
      <c r="Q20" s="15">
        <v>280096082</v>
      </c>
      <c r="R20" s="11"/>
      <c r="S20" s="15">
        <f t="shared" si="1"/>
        <v>5310912718</v>
      </c>
      <c r="T20" s="11"/>
      <c r="U20" s="11"/>
    </row>
    <row r="21" spans="1:21" ht="21.75" customHeight="1" x14ac:dyDescent="0.2">
      <c r="A21" s="6" t="s">
        <v>43</v>
      </c>
      <c r="C21" s="23" t="s">
        <v>114</v>
      </c>
      <c r="D21" s="11"/>
      <c r="E21" s="15">
        <v>13213363</v>
      </c>
      <c r="F21" s="11"/>
      <c r="G21" s="15">
        <v>700</v>
      </c>
      <c r="H21" s="11"/>
      <c r="I21" s="15">
        <v>9249354100</v>
      </c>
      <c r="J21" s="11"/>
      <c r="K21" s="15">
        <v>702482590</v>
      </c>
      <c r="L21" s="11"/>
      <c r="M21" s="15">
        <f t="shared" si="0"/>
        <v>8546871510</v>
      </c>
      <c r="N21" s="11"/>
      <c r="O21" s="15">
        <v>9249354100</v>
      </c>
      <c r="P21" s="11"/>
      <c r="Q21" s="15">
        <v>702482590</v>
      </c>
      <c r="R21" s="11"/>
      <c r="S21" s="15">
        <f t="shared" si="1"/>
        <v>8546871510</v>
      </c>
      <c r="T21" s="11"/>
      <c r="U21" s="11"/>
    </row>
    <row r="22" spans="1:21" ht="21.75" customHeight="1" x14ac:dyDescent="0.2">
      <c r="A22" s="6" t="s">
        <v>42</v>
      </c>
      <c r="C22" s="23" t="s">
        <v>120</v>
      </c>
      <c r="D22" s="11"/>
      <c r="E22" s="15">
        <v>1500000</v>
      </c>
      <c r="F22" s="11"/>
      <c r="G22" s="15">
        <v>150</v>
      </c>
      <c r="H22" s="11"/>
      <c r="I22" s="15">
        <v>225000000</v>
      </c>
      <c r="J22" s="11"/>
      <c r="K22" s="15">
        <v>30506217</v>
      </c>
      <c r="L22" s="11"/>
      <c r="M22" s="15">
        <f t="shared" si="0"/>
        <v>194493783</v>
      </c>
      <c r="N22" s="11"/>
      <c r="O22" s="15">
        <v>225000000</v>
      </c>
      <c r="P22" s="11"/>
      <c r="Q22" s="15">
        <v>30506217</v>
      </c>
      <c r="R22" s="11"/>
      <c r="S22" s="15">
        <f t="shared" si="1"/>
        <v>194493783</v>
      </c>
      <c r="T22" s="11"/>
      <c r="U22" s="11"/>
    </row>
    <row r="23" spans="1:21" ht="21.75" customHeight="1" x14ac:dyDescent="0.2">
      <c r="A23" s="7" t="s">
        <v>27</v>
      </c>
      <c r="C23" s="24" t="s">
        <v>121</v>
      </c>
      <c r="D23" s="11"/>
      <c r="E23" s="17">
        <v>200000</v>
      </c>
      <c r="F23" s="11"/>
      <c r="G23" s="17">
        <v>2350</v>
      </c>
      <c r="H23" s="11"/>
      <c r="I23" s="17">
        <v>470000000</v>
      </c>
      <c r="J23" s="11"/>
      <c r="K23" s="17">
        <v>1284153</v>
      </c>
      <c r="L23" s="11"/>
      <c r="M23" s="15">
        <f t="shared" si="0"/>
        <v>468715847</v>
      </c>
      <c r="N23" s="11"/>
      <c r="O23" s="17">
        <v>470000000</v>
      </c>
      <c r="P23" s="11"/>
      <c r="Q23" s="17">
        <v>1284153</v>
      </c>
      <c r="R23" s="11"/>
      <c r="S23" s="15">
        <f t="shared" si="1"/>
        <v>468715847</v>
      </c>
      <c r="T23" s="11"/>
      <c r="U23" s="11"/>
    </row>
    <row r="24" spans="1:21" ht="21.75" customHeight="1" x14ac:dyDescent="0.2">
      <c r="A24" s="9" t="s">
        <v>56</v>
      </c>
      <c r="C24" s="18"/>
      <c r="D24" s="11"/>
      <c r="E24" s="18"/>
      <c r="F24" s="11"/>
      <c r="G24" s="18"/>
      <c r="H24" s="11"/>
      <c r="I24" s="18">
        <f>SUM(I8:I23)</f>
        <v>331849542115</v>
      </c>
      <c r="J24" s="11"/>
      <c r="K24" s="18">
        <f>SUM(K8:K23)</f>
        <v>27909413380</v>
      </c>
      <c r="L24" s="11"/>
      <c r="M24" s="18">
        <f>SUM(M8:M23)</f>
        <v>303940128735</v>
      </c>
      <c r="N24" s="11"/>
      <c r="O24" s="18">
        <f>SUM(O8:O23)</f>
        <v>379652675405</v>
      </c>
      <c r="P24" s="11"/>
      <c r="Q24" s="18">
        <f>SUM(Q8:Q23)</f>
        <v>29472246024</v>
      </c>
      <c r="R24" s="11"/>
      <c r="S24" s="18">
        <f>SUM(S8:S23)</f>
        <v>350180429381</v>
      </c>
      <c r="T24" s="11"/>
      <c r="U24" s="11"/>
    </row>
    <row r="25" spans="1:21" x14ac:dyDescent="0.2">
      <c r="O25" s="41"/>
      <c r="P25" s="41"/>
      <c r="Q25" s="41"/>
    </row>
    <row r="26" spans="1:21" x14ac:dyDescent="0.2">
      <c r="M26" s="21"/>
      <c r="O26" s="41"/>
      <c r="P26" s="41"/>
      <c r="Q26" s="42"/>
    </row>
    <row r="27" spans="1:21" x14ac:dyDescent="0.2">
      <c r="O27" s="45"/>
      <c r="P27" s="41"/>
      <c r="Q27" s="42"/>
    </row>
    <row r="28" spans="1:21" x14ac:dyDescent="0.2">
      <c r="I28" s="21"/>
      <c r="O28" s="41"/>
      <c r="P28" s="41"/>
      <c r="Q28" s="41"/>
    </row>
    <row r="33" spans="15:15" x14ac:dyDescent="0.2">
      <c r="O33" s="21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4"/>
  <sheetViews>
    <sheetView rightToLeft="1" workbookViewId="0">
      <selection activeCell="C8" sqref="C8:E12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5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5" ht="21.75" customHeight="1" x14ac:dyDescent="0.2">
      <c r="A2" s="33" t="s">
        <v>72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5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5" ht="14.45" customHeight="1" x14ac:dyDescent="0.2"/>
    <row r="5" spans="1:15" ht="14.45" customHeight="1" x14ac:dyDescent="0.2">
      <c r="A5" s="34" t="s">
        <v>124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5" ht="14.45" customHeight="1" x14ac:dyDescent="0.2">
      <c r="A6" s="29" t="s">
        <v>75</v>
      </c>
      <c r="C6" s="29" t="s">
        <v>91</v>
      </c>
      <c r="D6" s="29"/>
      <c r="E6" s="29"/>
      <c r="F6" s="29"/>
      <c r="G6" s="29"/>
      <c r="I6" s="29" t="s">
        <v>92</v>
      </c>
      <c r="J6" s="29"/>
      <c r="K6" s="29"/>
      <c r="L6" s="29"/>
      <c r="M6" s="29"/>
    </row>
    <row r="7" spans="1:15" ht="29.1" customHeight="1" x14ac:dyDescent="0.2">
      <c r="A7" s="29"/>
      <c r="C7" s="10" t="s">
        <v>122</v>
      </c>
      <c r="D7" s="3"/>
      <c r="E7" s="10" t="s">
        <v>111</v>
      </c>
      <c r="F7" s="3"/>
      <c r="G7" s="10" t="s">
        <v>123</v>
      </c>
      <c r="I7" s="10" t="s">
        <v>122</v>
      </c>
      <c r="J7" s="3"/>
      <c r="K7" s="10" t="s">
        <v>111</v>
      </c>
      <c r="L7" s="3"/>
      <c r="M7" s="10" t="s">
        <v>123</v>
      </c>
    </row>
    <row r="8" spans="1:15" ht="21.75" customHeight="1" x14ac:dyDescent="0.2">
      <c r="A8" s="5" t="s">
        <v>64</v>
      </c>
      <c r="C8" s="13">
        <v>141993</v>
      </c>
      <c r="D8" s="11"/>
      <c r="E8" s="13">
        <v>0</v>
      </c>
      <c r="F8" s="11"/>
      <c r="G8" s="13">
        <v>141993</v>
      </c>
      <c r="H8" s="11"/>
      <c r="I8" s="13">
        <v>266596</v>
      </c>
      <c r="J8" s="11"/>
      <c r="K8" s="13">
        <v>0</v>
      </c>
      <c r="L8" s="11"/>
      <c r="M8" s="13">
        <f>I8-K8</f>
        <v>266596</v>
      </c>
      <c r="N8" s="11"/>
      <c r="O8" s="11"/>
    </row>
    <row r="9" spans="1:15" ht="21.75" customHeight="1" x14ac:dyDescent="0.2">
      <c r="A9" s="6" t="s">
        <v>65</v>
      </c>
      <c r="C9" s="15">
        <v>848</v>
      </c>
      <c r="D9" s="11"/>
      <c r="E9" s="15">
        <v>-2</v>
      </c>
      <c r="F9" s="11"/>
      <c r="G9" s="15">
        <v>850</v>
      </c>
      <c r="H9" s="11"/>
      <c r="I9" s="15">
        <v>1883</v>
      </c>
      <c r="J9" s="11"/>
      <c r="K9" s="15">
        <v>0</v>
      </c>
      <c r="L9" s="11"/>
      <c r="M9" s="15">
        <f t="shared" ref="M9:M12" si="0">I9-K9</f>
        <v>1883</v>
      </c>
      <c r="N9" s="11"/>
      <c r="O9" s="11"/>
    </row>
    <row r="10" spans="1:15" ht="21.75" customHeight="1" x14ac:dyDescent="0.2">
      <c r="A10" s="6" t="s">
        <v>66</v>
      </c>
      <c r="C10" s="15">
        <v>90034</v>
      </c>
      <c r="D10" s="11"/>
      <c r="E10" s="15">
        <v>1</v>
      </c>
      <c r="F10" s="11"/>
      <c r="G10" s="15">
        <v>90033</v>
      </c>
      <c r="H10" s="11"/>
      <c r="I10" s="15">
        <v>179030</v>
      </c>
      <c r="J10" s="11"/>
      <c r="K10" s="15">
        <f>286+345</f>
        <v>631</v>
      </c>
      <c r="L10" s="11"/>
      <c r="M10" s="15">
        <f t="shared" si="0"/>
        <v>178399</v>
      </c>
      <c r="N10" s="11"/>
      <c r="O10" s="11"/>
    </row>
    <row r="11" spans="1:15" ht="21.75" customHeight="1" x14ac:dyDescent="0.2">
      <c r="A11" s="6" t="s">
        <v>67</v>
      </c>
      <c r="C11" s="15">
        <v>2296</v>
      </c>
      <c r="D11" s="11"/>
      <c r="E11" s="15">
        <v>0</v>
      </c>
      <c r="F11" s="11"/>
      <c r="G11" s="15">
        <v>2296</v>
      </c>
      <c r="H11" s="11"/>
      <c r="I11" s="15">
        <v>4582</v>
      </c>
      <c r="J11" s="11"/>
      <c r="K11" s="15">
        <v>0</v>
      </c>
      <c r="L11" s="11"/>
      <c r="M11" s="15">
        <f t="shared" si="0"/>
        <v>4582</v>
      </c>
      <c r="N11" s="11"/>
      <c r="O11" s="11"/>
    </row>
    <row r="12" spans="1:15" ht="21.75" customHeight="1" x14ac:dyDescent="0.2">
      <c r="A12" s="7" t="s">
        <v>71</v>
      </c>
      <c r="C12" s="17">
        <v>53773793</v>
      </c>
      <c r="D12" s="11"/>
      <c r="E12" s="17">
        <v>0</v>
      </c>
      <c r="F12" s="11"/>
      <c r="G12" s="17">
        <v>53773793</v>
      </c>
      <c r="H12" s="11"/>
      <c r="I12" s="17">
        <v>57274109</v>
      </c>
      <c r="J12" s="11"/>
      <c r="K12" s="17">
        <v>0</v>
      </c>
      <c r="L12" s="11"/>
      <c r="M12" s="15">
        <f t="shared" si="0"/>
        <v>57274109</v>
      </c>
      <c r="N12" s="11"/>
      <c r="O12" s="11"/>
    </row>
    <row r="13" spans="1:15" ht="21.75" customHeight="1" x14ac:dyDescent="0.2">
      <c r="A13" s="9" t="s">
        <v>56</v>
      </c>
      <c r="C13" s="18">
        <v>54008964</v>
      </c>
      <c r="D13" s="11"/>
      <c r="E13" s="18">
        <v>-1</v>
      </c>
      <c r="F13" s="11"/>
      <c r="G13" s="18">
        <v>54008965</v>
      </c>
      <c r="H13" s="11"/>
      <c r="I13" s="18">
        <v>57726200</v>
      </c>
      <c r="J13" s="11"/>
      <c r="K13" s="18">
        <f>SUM(K8:K12)</f>
        <v>631</v>
      </c>
      <c r="L13" s="11"/>
      <c r="M13" s="18">
        <f>SUM(M8:M12)</f>
        <v>57725569</v>
      </c>
      <c r="N13" s="11"/>
      <c r="O13" s="11"/>
    </row>
    <row r="14" spans="1:15" x14ac:dyDescent="0.2"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24"/>
  <sheetViews>
    <sheetView rightToLeft="1" workbookViewId="0">
      <selection activeCell="E21" sqref="E21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" bestFit="1" customWidth="1"/>
    <col min="6" max="6" width="1.28515625" customWidth="1"/>
    <col min="7" max="7" width="15.85546875" bestFit="1" customWidth="1"/>
    <col min="8" max="8" width="1.28515625" customWidth="1"/>
    <col min="9" max="9" width="21.85546875" bestFit="1" customWidth="1"/>
    <col min="10" max="10" width="1.28515625" customWidth="1"/>
    <col min="11" max="11" width="11" bestFit="1" customWidth="1"/>
    <col min="12" max="12" width="1.28515625" customWidth="1"/>
    <col min="13" max="13" width="15.85546875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2" max="22" width="15.85546875" customWidth="1"/>
  </cols>
  <sheetData>
    <row r="1" spans="1:22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2" ht="21.75" customHeight="1" x14ac:dyDescent="0.2">
      <c r="A2" s="33" t="s">
        <v>72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22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22" ht="14.45" customHeight="1" x14ac:dyDescent="0.2"/>
    <row r="5" spans="1:22" ht="24" x14ac:dyDescent="0.2">
      <c r="A5" s="34" t="s">
        <v>125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22" ht="14.45" customHeight="1" x14ac:dyDescent="0.2">
      <c r="A6" s="29" t="s">
        <v>75</v>
      </c>
      <c r="C6" s="29" t="s">
        <v>91</v>
      </c>
      <c r="D6" s="29"/>
      <c r="E6" s="29"/>
      <c r="F6" s="29"/>
      <c r="G6" s="29"/>
      <c r="H6" s="29"/>
      <c r="I6" s="29"/>
      <c r="K6" s="29" t="s">
        <v>92</v>
      </c>
      <c r="L6" s="29"/>
      <c r="M6" s="29"/>
      <c r="N6" s="29"/>
      <c r="O6" s="29"/>
      <c r="P6" s="29"/>
      <c r="Q6" s="29"/>
      <c r="R6" s="29"/>
    </row>
    <row r="7" spans="1:22" ht="29.1" customHeight="1" x14ac:dyDescent="0.2">
      <c r="A7" s="29"/>
      <c r="C7" s="10" t="s">
        <v>13</v>
      </c>
      <c r="D7" s="3"/>
      <c r="E7" s="10" t="s">
        <v>126</v>
      </c>
      <c r="F7" s="3"/>
      <c r="G7" s="10" t="s">
        <v>127</v>
      </c>
      <c r="H7" s="3"/>
      <c r="I7" s="10" t="s">
        <v>128</v>
      </c>
      <c r="K7" s="10" t="s">
        <v>13</v>
      </c>
      <c r="L7" s="3"/>
      <c r="M7" s="10" t="s">
        <v>126</v>
      </c>
      <c r="N7" s="3"/>
      <c r="O7" s="10" t="s">
        <v>127</v>
      </c>
      <c r="P7" s="3"/>
      <c r="Q7" s="40" t="s">
        <v>128</v>
      </c>
      <c r="R7" s="40"/>
    </row>
    <row r="8" spans="1:22" ht="21.75" customHeight="1" x14ac:dyDescent="0.2">
      <c r="A8" s="5" t="s">
        <v>24</v>
      </c>
      <c r="C8" s="13">
        <v>200000</v>
      </c>
      <c r="D8" s="11"/>
      <c r="E8" s="13">
        <v>8294353210</v>
      </c>
      <c r="F8" s="11"/>
      <c r="G8" s="13">
        <v>9576677697</v>
      </c>
      <c r="H8" s="11"/>
      <c r="I8" s="13">
        <v>-1282324487</v>
      </c>
      <c r="J8" s="11"/>
      <c r="K8" s="13">
        <v>200000</v>
      </c>
      <c r="L8" s="11"/>
      <c r="M8" s="13">
        <v>8294353210</v>
      </c>
      <c r="N8" s="11"/>
      <c r="O8" s="13">
        <v>9576677697</v>
      </c>
      <c r="P8" s="11"/>
      <c r="Q8" s="38">
        <v>-1282324487</v>
      </c>
      <c r="R8" s="38"/>
      <c r="S8" s="11"/>
      <c r="T8" s="11"/>
    </row>
    <row r="9" spans="1:22" ht="21.75" customHeight="1" x14ac:dyDescent="0.2">
      <c r="A9" s="6" t="s">
        <v>26</v>
      </c>
      <c r="C9" s="15">
        <v>4260542</v>
      </c>
      <c r="D9" s="11"/>
      <c r="E9" s="15">
        <v>31630972242</v>
      </c>
      <c r="F9" s="11"/>
      <c r="G9" s="15">
        <v>35956778131</v>
      </c>
      <c r="H9" s="11"/>
      <c r="I9" s="15">
        <f>-4325805889</f>
        <v>-4325805889</v>
      </c>
      <c r="J9" s="11"/>
      <c r="K9" s="15">
        <v>4260542</v>
      </c>
      <c r="L9" s="11"/>
      <c r="M9" s="15">
        <v>31630972242</v>
      </c>
      <c r="N9" s="11"/>
      <c r="O9" s="15">
        <v>35956778131</v>
      </c>
      <c r="P9" s="11"/>
      <c r="Q9" s="36">
        <v>-4325805889</v>
      </c>
      <c r="R9" s="36"/>
      <c r="S9" s="11"/>
      <c r="T9" s="11"/>
    </row>
    <row r="10" spans="1:22" ht="21.75" customHeight="1" x14ac:dyDescent="0.2">
      <c r="A10" s="6" t="s">
        <v>35</v>
      </c>
      <c r="C10" s="15">
        <v>1606330</v>
      </c>
      <c r="D10" s="11"/>
      <c r="E10" s="15">
        <v>60235951797</v>
      </c>
      <c r="F10" s="11"/>
      <c r="G10" s="15">
        <v>70641208186</v>
      </c>
      <c r="H10" s="11"/>
      <c r="I10" s="15">
        <f>-10405256389+1644675526</f>
        <v>-8760580863</v>
      </c>
      <c r="J10" s="11"/>
      <c r="K10" s="15">
        <v>1887803</v>
      </c>
      <c r="L10" s="11"/>
      <c r="M10" s="15">
        <v>72071548479</v>
      </c>
      <c r="N10" s="11"/>
      <c r="O10" s="15">
        <v>83019482111</v>
      </c>
      <c r="P10" s="11"/>
      <c r="Q10" s="36">
        <v>-10947933632</v>
      </c>
      <c r="R10" s="36"/>
      <c r="S10" s="11"/>
      <c r="T10" s="11"/>
      <c r="V10" s="21"/>
    </row>
    <row r="11" spans="1:22" ht="21.75" customHeight="1" x14ac:dyDescent="0.2">
      <c r="A11" s="6" t="s">
        <v>22</v>
      </c>
      <c r="C11" s="15">
        <v>86098</v>
      </c>
      <c r="D11" s="11"/>
      <c r="E11" s="15">
        <v>20771653495</v>
      </c>
      <c r="F11" s="11"/>
      <c r="G11" s="15">
        <v>24293505741</v>
      </c>
      <c r="H11" s="11"/>
      <c r="I11" s="15">
        <v>-3521852246</v>
      </c>
      <c r="J11" s="11"/>
      <c r="K11" s="15">
        <v>86098</v>
      </c>
      <c r="L11" s="11"/>
      <c r="M11" s="15">
        <v>20771653495</v>
      </c>
      <c r="N11" s="11"/>
      <c r="O11" s="15">
        <v>24293505741</v>
      </c>
      <c r="P11" s="11"/>
      <c r="Q11" s="36">
        <v>-3521852246</v>
      </c>
      <c r="R11" s="36"/>
      <c r="S11" s="11"/>
      <c r="T11" s="11"/>
      <c r="V11" s="21"/>
    </row>
    <row r="12" spans="1:22" ht="21.75" customHeight="1" x14ac:dyDescent="0.2">
      <c r="A12" s="6" t="s">
        <v>54</v>
      </c>
      <c r="C12" s="15">
        <v>400000</v>
      </c>
      <c r="D12" s="11"/>
      <c r="E12" s="15">
        <v>3941408272</v>
      </c>
      <c r="F12" s="11"/>
      <c r="G12" s="15">
        <v>4095485991</v>
      </c>
      <c r="H12" s="11"/>
      <c r="I12" s="15">
        <v>-154077719</v>
      </c>
      <c r="J12" s="11"/>
      <c r="K12" s="15">
        <v>400000</v>
      </c>
      <c r="L12" s="11"/>
      <c r="M12" s="15">
        <v>3941408272</v>
      </c>
      <c r="N12" s="11"/>
      <c r="O12" s="15">
        <v>4095485991</v>
      </c>
      <c r="P12" s="11"/>
      <c r="Q12" s="36">
        <v>-154077719</v>
      </c>
      <c r="R12" s="36"/>
      <c r="S12" s="11"/>
      <c r="T12" s="11"/>
      <c r="V12" s="21"/>
    </row>
    <row r="13" spans="1:22" ht="21.75" customHeight="1" x14ac:dyDescent="0.2">
      <c r="A13" s="6" t="s">
        <v>23</v>
      </c>
      <c r="C13" s="15">
        <v>8897479</v>
      </c>
      <c r="D13" s="11"/>
      <c r="E13" s="15">
        <v>47052947710</v>
      </c>
      <c r="F13" s="11"/>
      <c r="G13" s="15">
        <v>57489503499</v>
      </c>
      <c r="H13" s="11"/>
      <c r="I13" s="15">
        <f>6456513470-10436555789</f>
        <v>-3980042319</v>
      </c>
      <c r="J13" s="11"/>
      <c r="K13" s="15">
        <v>8897479</v>
      </c>
      <c r="L13" s="11"/>
      <c r="M13" s="15">
        <v>47052947710</v>
      </c>
      <c r="N13" s="11"/>
      <c r="O13" s="15">
        <v>57489503499</v>
      </c>
      <c r="P13" s="11"/>
      <c r="Q13" s="36">
        <v>-10436555789</v>
      </c>
      <c r="R13" s="36"/>
      <c r="S13" s="11"/>
      <c r="T13" s="11"/>
      <c r="V13" s="21"/>
    </row>
    <row r="14" spans="1:22" ht="21.75" customHeight="1" x14ac:dyDescent="0.2">
      <c r="A14" s="6" t="s">
        <v>19</v>
      </c>
      <c r="C14" s="15">
        <v>1750000</v>
      </c>
      <c r="D14" s="11"/>
      <c r="E14" s="15">
        <v>6503615514</v>
      </c>
      <c r="F14" s="11"/>
      <c r="G14" s="15">
        <v>6045066562</v>
      </c>
      <c r="H14" s="11"/>
      <c r="I14" s="15">
        <f>458548952-535792950</f>
        <v>-77243998</v>
      </c>
      <c r="J14" s="11"/>
      <c r="K14" s="15">
        <v>1750000</v>
      </c>
      <c r="L14" s="11"/>
      <c r="M14" s="15">
        <v>6503615514</v>
      </c>
      <c r="N14" s="11"/>
      <c r="O14" s="15">
        <v>6045066562</v>
      </c>
      <c r="P14" s="11"/>
      <c r="Q14" s="36">
        <v>458548952</v>
      </c>
      <c r="R14" s="36"/>
      <c r="S14" s="11"/>
      <c r="T14" s="11"/>
    </row>
    <row r="15" spans="1:22" ht="21.75" customHeight="1" x14ac:dyDescent="0.2">
      <c r="A15" s="6" t="s">
        <v>20</v>
      </c>
      <c r="C15" s="15">
        <v>200000</v>
      </c>
      <c r="D15" s="11"/>
      <c r="E15" s="15">
        <v>1977165539</v>
      </c>
      <c r="F15" s="11"/>
      <c r="G15" s="15">
        <v>2103409795</v>
      </c>
      <c r="H15" s="11"/>
      <c r="I15" s="15">
        <f>-126244256-20</f>
        <v>-126244276</v>
      </c>
      <c r="J15" s="11"/>
      <c r="K15" s="15">
        <v>200000</v>
      </c>
      <c r="L15" s="11"/>
      <c r="M15" s="15">
        <v>1977165539</v>
      </c>
      <c r="N15" s="11"/>
      <c r="O15" s="15">
        <v>2103409795</v>
      </c>
      <c r="P15" s="11"/>
      <c r="Q15" s="36">
        <v>-126244256</v>
      </c>
      <c r="R15" s="36"/>
      <c r="S15" s="11"/>
      <c r="T15" s="11"/>
    </row>
    <row r="16" spans="1:22" ht="21.75" customHeight="1" x14ac:dyDescent="0.2">
      <c r="A16" s="7" t="s">
        <v>97</v>
      </c>
      <c r="C16" s="17">
        <v>0</v>
      </c>
      <c r="D16" s="11"/>
      <c r="E16" s="17">
        <v>0</v>
      </c>
      <c r="F16" s="11"/>
      <c r="G16" s="17">
        <v>0</v>
      </c>
      <c r="H16" s="11"/>
      <c r="I16" s="17">
        <v>0</v>
      </c>
      <c r="J16" s="11"/>
      <c r="K16" s="17">
        <v>12848659</v>
      </c>
      <c r="L16" s="11"/>
      <c r="M16" s="17">
        <v>158375398266</v>
      </c>
      <c r="N16" s="11"/>
      <c r="O16" s="17">
        <v>149307128808</v>
      </c>
      <c r="P16" s="11"/>
      <c r="Q16" s="37">
        <v>9068269458</v>
      </c>
      <c r="R16" s="37"/>
      <c r="S16" s="11"/>
      <c r="T16" s="11"/>
    </row>
    <row r="17" spans="1:20" ht="21.75" customHeight="1" x14ac:dyDescent="0.2">
      <c r="A17" s="9" t="s">
        <v>56</v>
      </c>
      <c r="C17" s="18">
        <v>17400449</v>
      </c>
      <c r="D17" s="11"/>
      <c r="E17" s="18">
        <v>180408067779</v>
      </c>
      <c r="F17" s="11"/>
      <c r="G17" s="18">
        <v>210201635602</v>
      </c>
      <c r="H17" s="11"/>
      <c r="I17" s="18">
        <f>SUM(I8:I16)</f>
        <v>-22228171797</v>
      </c>
      <c r="J17" s="11"/>
      <c r="K17" s="18">
        <v>30530581</v>
      </c>
      <c r="L17" s="11"/>
      <c r="M17" s="18">
        <v>350619062727</v>
      </c>
      <c r="N17" s="11"/>
      <c r="O17" s="18">
        <v>371887038335</v>
      </c>
      <c r="P17" s="11"/>
      <c r="Q17" s="39">
        <v>-21267975608</v>
      </c>
      <c r="R17" s="39"/>
      <c r="S17" s="11"/>
      <c r="T17" s="11"/>
    </row>
    <row r="18" spans="1:20" x14ac:dyDescent="0.2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20" spans="1:20" x14ac:dyDescent="0.2">
      <c r="I20" s="21"/>
    </row>
    <row r="21" spans="1:20" x14ac:dyDescent="0.2">
      <c r="G21" s="21"/>
      <c r="I21" s="21"/>
    </row>
    <row r="22" spans="1:20" x14ac:dyDescent="0.2">
      <c r="I22" s="21"/>
    </row>
    <row r="23" spans="1:20" x14ac:dyDescent="0.2">
      <c r="I23" s="21"/>
    </row>
    <row r="24" spans="1:20" x14ac:dyDescent="0.2">
      <c r="I24" s="21"/>
    </row>
  </sheetData>
  <mergeCells count="18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2025-07-23T08:48:06Z</dcterms:created>
  <dcterms:modified xsi:type="dcterms:W3CDTF">2025-07-23T12:04:30Z</dcterms:modified>
</cp:coreProperties>
</file>