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تجارت شاخصی کاردان\گزارش افشا پرتفو\1404\"/>
    </mc:Choice>
  </mc:AlternateContent>
  <xr:revisionPtr revIDLastSave="0" documentId="13_ncr:1_{BC7531FC-49E7-46F2-82D0-1A66A4322F6F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درآمد!$A$1:$K$13</definedName>
    <definedName name="_xlnm.Print_Area" localSheetId="4">'درآمد سپرده بانکی'!$A$1:$K$14</definedName>
    <definedName name="_xlnm.Print_Area" localSheetId="3">'درآمد سرمایه گذاری در سهام'!$A$1:$X$54</definedName>
    <definedName name="_xlnm.Print_Area" localSheetId="6">'درآمد سود سهام'!$A$1:$T$36</definedName>
    <definedName name="_xlnm.Print_Area" localSheetId="9">'درآمد ناشی از تغییر قیمت اوراق'!$A$1:$S$39</definedName>
    <definedName name="_xlnm.Print_Area" localSheetId="8">'درآمد ناشی از فروش'!$A$1:$S$37</definedName>
    <definedName name="_xlnm.Print_Area" localSheetId="5">'سایر درآمدها'!$A$1:$G$11</definedName>
    <definedName name="_xlnm.Print_Area" localSheetId="1">سپرده!$A$1:$M$17</definedName>
    <definedName name="_xlnm.Print_Area" localSheetId="7">'سود سپرده بانکی'!$A$1:$N$14</definedName>
    <definedName name="_xlnm.Print_Area" localSheetId="0">سهام!$A$1:$AC$45</definedName>
  </definedNames>
  <calcPr calcId="191029"/>
</workbook>
</file>

<file path=xl/calcChain.xml><?xml version="1.0" encoding="utf-8"?>
<calcChain xmlns="http://schemas.openxmlformats.org/spreadsheetml/2006/main">
  <c r="W54" i="9" l="1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9" i="9"/>
  <c r="L54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9" i="9"/>
  <c r="J13" i="8"/>
  <c r="J9" i="8"/>
  <c r="J10" i="8"/>
  <c r="J11" i="8"/>
  <c r="J12" i="8"/>
  <c r="J8" i="8"/>
  <c r="H13" i="8"/>
  <c r="H9" i="8"/>
  <c r="H10" i="8"/>
  <c r="H11" i="8"/>
  <c r="H12" i="8"/>
  <c r="H8" i="8"/>
  <c r="F13" i="8"/>
  <c r="F12" i="8"/>
  <c r="F11" i="8"/>
  <c r="F8" i="8"/>
  <c r="U10" i="9"/>
  <c r="U11" i="9"/>
  <c r="U54" i="9" s="1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9" i="9"/>
  <c r="S54" i="9"/>
  <c r="Q54" i="9"/>
  <c r="N54" i="9"/>
  <c r="P42" i="9"/>
  <c r="J54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9" i="9"/>
  <c r="H54" i="9"/>
  <c r="H22" i="9"/>
  <c r="H21" i="9"/>
  <c r="H14" i="9"/>
  <c r="H12" i="9"/>
  <c r="H11" i="9"/>
  <c r="M14" i="18"/>
  <c r="M9" i="18"/>
  <c r="M10" i="18"/>
  <c r="M11" i="18"/>
  <c r="M12" i="18"/>
  <c r="M13" i="18"/>
  <c r="M8" i="18"/>
  <c r="K14" i="18"/>
  <c r="I20" i="19"/>
  <c r="E37" i="19"/>
  <c r="G37" i="19"/>
  <c r="I37" i="19"/>
  <c r="I9" i="19"/>
  <c r="I10" i="19"/>
  <c r="I11" i="19"/>
  <c r="I12" i="19"/>
  <c r="I13" i="19"/>
  <c r="I14" i="19"/>
  <c r="I15" i="19"/>
  <c r="I16" i="19"/>
  <c r="I17" i="19"/>
  <c r="I18" i="19"/>
  <c r="I19" i="19"/>
  <c r="I21" i="19"/>
  <c r="I8" i="19"/>
  <c r="G21" i="19"/>
  <c r="G20" i="19"/>
  <c r="G11" i="19"/>
  <c r="G13" i="19"/>
  <c r="G10" i="19"/>
  <c r="Q39" i="21"/>
  <c r="J14" i="13"/>
  <c r="J9" i="13"/>
  <c r="J10" i="13"/>
  <c r="J11" i="13"/>
  <c r="J12" i="13"/>
  <c r="J13" i="13"/>
  <c r="J8" i="13"/>
  <c r="F14" i="13"/>
  <c r="F9" i="13"/>
  <c r="F10" i="13"/>
  <c r="F11" i="13"/>
  <c r="F12" i="13"/>
  <c r="F13" i="13"/>
  <c r="F8" i="13"/>
  <c r="L17" i="7"/>
  <c r="L10" i="7"/>
  <c r="L11" i="7"/>
  <c r="L12" i="7"/>
  <c r="L13" i="7"/>
  <c r="L14" i="7"/>
  <c r="L15" i="7"/>
  <c r="L16" i="7"/>
  <c r="L9" i="7"/>
  <c r="AB45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9" i="2"/>
  <c r="Z45" i="2"/>
  <c r="Z43" i="2"/>
  <c r="J45" i="2"/>
  <c r="J43" i="2"/>
</calcChain>
</file>

<file path=xl/sharedStrings.xml><?xml version="1.0" encoding="utf-8"?>
<sst xmlns="http://schemas.openxmlformats.org/spreadsheetml/2006/main" count="391" uniqueCount="147">
  <si>
    <t>صندوق سرمایه‌گذاری تجارت شاخصی کاردان</t>
  </si>
  <si>
    <t>صورت وضعیت پرتفوی</t>
  </si>
  <si>
    <t>برای ماه منتهی به 1404/07/30</t>
  </si>
  <si>
    <t>-1</t>
  </si>
  <si>
    <t>سرمایه گذاری ها</t>
  </si>
  <si>
    <t>-1-1</t>
  </si>
  <si>
    <t>سرمایه گذاری در سهام و حق تقدم سهام</t>
  </si>
  <si>
    <t>1404/06/31</t>
  </si>
  <si>
    <t>تغییرات طی دوره</t>
  </si>
  <si>
    <t>1404/07/30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</si>
  <si>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</si>
  <si>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</si>
  <si>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</si>
  <si>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</si>
  <si>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</si>
  <si>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</si>
  <si>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</si>
  <si>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</si>
  <si>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</si>
  <si>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بانک‌اقتصادنوین‌</t>
  </si>
  <si>
    <t>پالایش نفت اصفهان</t>
  </si>
  <si>
    <t>پالایش نفت بندرعباس</t>
  </si>
  <si>
    <t>پالایش نفت تبریز</t>
  </si>
  <si>
    <t>پتروشیمی پردیس</t>
  </si>
  <si>
    <t>پتروشیمی نوری</t>
  </si>
  <si>
    <t>پست بانک ایران</t>
  </si>
  <si>
    <t>پویا</t>
  </si>
  <si>
    <t>تایدواترخاورمیانه</t>
  </si>
  <si>
    <t>تولیدات پتروشیمی قائد بصیر</t>
  </si>
  <si>
    <t>ح . کاشی‌ الوند</t>
  </si>
  <si>
    <t>دارویی ره آورد تامین</t>
  </si>
  <si>
    <t>س. صنایع‌شیمیایی‌ایران</t>
  </si>
  <si>
    <t>سرمایه گذاری صدرتامین</t>
  </si>
  <si>
    <t>سرمایه گذاری گروه توسعه ملی</t>
  </si>
  <si>
    <t>سرمایه‌گذاری‌ سپه‌</t>
  </si>
  <si>
    <t>سرمایه‌گذاری‌صندوق‌بازنشستگی‌</t>
  </si>
  <si>
    <t>سیمان فارس و خوزستان</t>
  </si>
  <si>
    <t>سیمان‌ صوفیان‌</t>
  </si>
  <si>
    <t>سیمان‌ارومیه‌</t>
  </si>
  <si>
    <t>شرکت صنایع غذایی مینو شرق</t>
  </si>
  <si>
    <t>صنایع مس افق کرمان</t>
  </si>
  <si>
    <t>فجر انرژی خلیج فارس</t>
  </si>
  <si>
    <t>فولاد مبارکه اصفهان</t>
  </si>
  <si>
    <t>قند لرستان‌</t>
  </si>
  <si>
    <t>گروه مالی صبا تامین</t>
  </si>
  <si>
    <t>گروه مپنا (سهامی عام)</t>
  </si>
  <si>
    <t>گروه‌بهمن‌</t>
  </si>
  <si>
    <t>معدنی‌ املاح‌  ایران‌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</si>
  <si>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</si>
  <si>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</si>
  <si>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</si>
  <si>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</si>
  <si>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</si>
  <si>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کشت و دامداری فکا</t>
  </si>
  <si>
    <t>کنتورسازی‌ایران‌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</si>
  <si>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</si>
  <si>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</si>
  <si>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</si>
  <si>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</si>
  <si>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</si>
  <si>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</si>
  <si>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</si>
  <si>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</si>
  <si>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سمیه شرقی</t>
  </si>
  <si>
    <t>سپرده کوتاه مدت بانک سامان ملاصدرا</t>
  </si>
  <si>
    <t>سپرده کوتاه مدت بانک اقتصاد نوین ظفر</t>
  </si>
  <si>
    <t>سپرده کوتاه مدت بانک خاورمیانه مهستان</t>
  </si>
  <si>
    <t>حساب جاری بانک خاورمیانه مهستان</t>
  </si>
  <si>
    <t>سپرده کوتاه مدت موسسه اعتباری ملل شیراز جنوبی</t>
  </si>
  <si>
    <t>حساب جاری بانک تجارت مطهری-مهرداد</t>
  </si>
  <si>
    <t>سپرده کوتاه مدت بانک تجارت مطهری-مهرداد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</si>
  <si>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</si>
  <si>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</si>
  <si>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</si>
  <si>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</si>
  <si>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</si>
  <si>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</si>
  <si>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</si>
  <si>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</si>
  <si>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</si>
  <si>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</si>
  <si>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</si>
  <si>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</si>
  <si>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</si>
  <si>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</si>
  <si>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</si>
  <si>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</si>
  <si>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</si>
  <si>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</si>
  <si>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</si>
  <si>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</si>
  <si>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</si>
  <si>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</si>
  <si>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</si>
  <si>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</si>
  <si>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</si>
  <si>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مبین انرژی خلیج فارس</t>
  </si>
  <si>
    <t>توسعه‌ صنایع‌ بهشهر(هلدینگ</t>
  </si>
  <si>
    <t>سرمایه گذاری دارویی تامین</t>
  </si>
  <si>
    <t>مدیریت نیروگاهی ایرانیان مپنا</t>
  </si>
  <si>
    <t>پدیده شیمی قرن</t>
  </si>
  <si>
    <t>صنایع الکترونیک مادیران</t>
  </si>
  <si>
    <t>سرمایه‌گذاری صنایع پتروشیمی‌</t>
  </si>
  <si>
    <t>پتروشیمی فناوران</t>
  </si>
  <si>
    <t>ایمن خودرو شرق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</si>
  <si>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</si>
  <si>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</si>
  <si>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</si>
  <si>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</si>
  <si>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</si>
  <si>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</si>
  <si>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</si>
  <si>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</si>
  <si>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</si>
  <si>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</si>
  <si>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</si>
  <si>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</si>
  <si>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</si>
  <si>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</si>
  <si>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</si>
  <si>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</si>
  <si>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1404/04/28</t>
  </si>
  <si>
    <t>1404/04/31</t>
  </si>
  <si>
    <t>1404/07/20</t>
  </si>
  <si>
    <t>1404/05/12</t>
  </si>
  <si>
    <t>1404/05/13</t>
  </si>
  <si>
    <t>1404/05/04</t>
  </si>
  <si>
    <t>1404/03/12</t>
  </si>
  <si>
    <t>1404/04/29</t>
  </si>
  <si>
    <t>1404/05/08</t>
  </si>
  <si>
    <t>1404/06/23</t>
  </si>
  <si>
    <t>1404/03/03</t>
  </si>
  <si>
    <t>1404/03/01</t>
  </si>
  <si>
    <t>1404/06/17</t>
  </si>
  <si>
    <t>1404/04/25</t>
  </si>
  <si>
    <t>1404/05/05</t>
  </si>
  <si>
    <t>1404/04/17</t>
  </si>
  <si>
    <t>1404/04/21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</si>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</sst>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0"/>
  <sheetViews>
    <sheetView rightToLeft="1" topLeftCell="A37" workbookViewId="0">
      <selection activeCell="N51" sqref="N51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2.140625" style="20" bestFit="1" customWidth="1"/>
    <col min="7" max="7" width="1.28515625" style="20" customWidth="1"/>
    <col min="8" max="8" width="17.5703125" style="20" bestFit="1" customWidth="1"/>
    <col min="9" max="9" width="1.28515625" style="20" customWidth="1"/>
    <col min="10" max="10" width="17.5703125" style="20" bestFit="1" customWidth="1"/>
    <col min="11" max="11" width="1.28515625" style="20" customWidth="1"/>
    <col min="12" max="12" width="11" style="20" bestFit="1" customWidth="1"/>
    <col min="13" max="13" width="1.28515625" style="20" customWidth="1"/>
    <col min="14" max="14" width="16.140625" style="20" bestFit="1" customWidth="1"/>
    <col min="15" max="15" width="1.28515625" style="20" customWidth="1"/>
    <col min="16" max="16" width="12.7109375" style="20" bestFit="1" customWidth="1"/>
    <col min="17" max="17" width="1.28515625" style="20" customWidth="1"/>
    <col min="18" max="18" width="16" style="20" bestFit="1" customWidth="1"/>
    <col min="19" max="19" width="1.28515625" style="20" customWidth="1"/>
    <col min="20" max="20" width="12.140625" style="20" bestFit="1" customWidth="1"/>
    <col min="21" max="21" width="1.28515625" style="20" customWidth="1"/>
    <col min="22" max="22" width="16.140625" style="20" bestFit="1" customWidth="1"/>
    <col min="23" max="23" width="1.28515625" style="20" customWidth="1"/>
    <col min="24" max="24" width="17.7109375" style="20" bestFit="1" customWidth="1"/>
    <col min="25" max="25" width="1.28515625" style="20" customWidth="1"/>
    <col min="26" max="26" width="17.42578125" style="20" bestFit="1" customWidth="1"/>
    <col min="27" max="27" width="1.28515625" style="20" customWidth="1"/>
    <col min="28" max="28" width="18.28515625" style="20" bestFit="1" customWidth="1"/>
    <col min="29" max="29" width="0.28515625" customWidth="1"/>
  </cols>
  <sheetData>
    <row r="1" spans="1:2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28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2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ht="14.45" customHeight="1" x14ac:dyDescent="0.2">
      <c r="A4" s="1" t="s">
        <v>3</v>
      </c>
      <c r="B4" s="12" t="s">
        <v>4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8" ht="14.45" customHeight="1" x14ac:dyDescent="0.2">
      <c r="A5" s="12" t="s">
        <v>5</v>
      </c>
      <c r="B5" s="12"/>
      <c r="C5" s="12" t="s">
        <v>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28" ht="14.45" customHeight="1" x14ac:dyDescent="0.2">
      <c r="F6" s="13" t="s">
        <v>7</v>
      </c>
      <c r="G6" s="13"/>
      <c r="H6" s="13"/>
      <c r="I6" s="13"/>
      <c r="J6" s="13"/>
      <c r="L6" s="13" t="s">
        <v>8</v>
      </c>
      <c r="M6" s="13"/>
      <c r="N6" s="13"/>
      <c r="O6" s="13"/>
      <c r="P6" s="13"/>
      <c r="Q6" s="13"/>
      <c r="R6" s="13"/>
      <c r="T6" s="13" t="s">
        <v>9</v>
      </c>
      <c r="U6" s="13"/>
      <c r="V6" s="13"/>
      <c r="W6" s="13"/>
      <c r="X6" s="13"/>
      <c r="Y6" s="13"/>
      <c r="Z6" s="13"/>
      <c r="AA6" s="13"/>
      <c r="AB6" s="13"/>
    </row>
    <row r="7" spans="1:28" ht="14.45" customHeight="1" x14ac:dyDescent="0.2">
      <c r="F7" s="21"/>
      <c r="G7" s="21"/>
      <c r="H7" s="21"/>
      <c r="I7" s="21"/>
      <c r="J7" s="21"/>
      <c r="L7" s="14" t="s">
        <v>10</v>
      </c>
      <c r="M7" s="14"/>
      <c r="N7" s="14"/>
      <c r="O7" s="21"/>
      <c r="P7" s="14" t="s">
        <v>11</v>
      </c>
      <c r="Q7" s="14"/>
      <c r="R7" s="14"/>
      <c r="T7" s="21"/>
      <c r="U7" s="21"/>
      <c r="V7" s="21"/>
      <c r="W7" s="21"/>
      <c r="X7" s="21"/>
      <c r="Y7" s="21"/>
      <c r="Z7" s="21"/>
      <c r="AA7" s="21"/>
      <c r="AB7" s="21"/>
    </row>
    <row r="8" spans="1:28" ht="14.45" customHeight="1" x14ac:dyDescent="0.2">
      <c r="A8" s="13" t="s">
        <v>12</v>
      </c>
      <c r="B8" s="13"/>
      <c r="C8" s="13"/>
      <c r="E8" s="13" t="s">
        <v>13</v>
      </c>
      <c r="F8" s="13"/>
      <c r="H8" s="2" t="s">
        <v>14</v>
      </c>
      <c r="J8" s="2" t="s">
        <v>15</v>
      </c>
      <c r="L8" s="4" t="s">
        <v>13</v>
      </c>
      <c r="M8" s="21"/>
      <c r="N8" s="4" t="s">
        <v>14</v>
      </c>
      <c r="P8" s="4" t="s">
        <v>13</v>
      </c>
      <c r="Q8" s="21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15" t="s">
        <v>19</v>
      </c>
      <c r="B9" s="15"/>
      <c r="C9" s="15"/>
      <c r="E9" s="28">
        <v>30096560</v>
      </c>
      <c r="F9" s="28"/>
      <c r="H9" s="22">
        <v>113797588737</v>
      </c>
      <c r="J9" s="22">
        <v>106566083237.01601</v>
      </c>
      <c r="L9" s="22">
        <v>0</v>
      </c>
      <c r="N9" s="22">
        <v>0</v>
      </c>
      <c r="P9" s="22">
        <v>-30096560</v>
      </c>
      <c r="R9" s="22">
        <v>123578682068</v>
      </c>
      <c r="T9" s="22">
        <v>0</v>
      </c>
      <c r="V9" s="22">
        <v>0</v>
      </c>
      <c r="X9" s="22">
        <v>0</v>
      </c>
      <c r="Z9" s="22">
        <v>0</v>
      </c>
      <c r="AB9" s="23">
        <f>Z9/8036739626293*100</f>
        <v>0</v>
      </c>
    </row>
    <row r="10" spans="1:28" ht="21.75" customHeight="1" x14ac:dyDescent="0.2">
      <c r="A10" s="16" t="s">
        <v>20</v>
      </c>
      <c r="B10" s="16"/>
      <c r="C10" s="16"/>
      <c r="E10" s="29">
        <v>36550000</v>
      </c>
      <c r="F10" s="29"/>
      <c r="H10" s="24">
        <v>128645200053</v>
      </c>
      <c r="J10" s="24">
        <v>126291865590</v>
      </c>
      <c r="L10" s="24">
        <v>0</v>
      </c>
      <c r="N10" s="24">
        <v>0</v>
      </c>
      <c r="P10" s="24">
        <v>0</v>
      </c>
      <c r="R10" s="24">
        <v>0</v>
      </c>
      <c r="T10" s="24">
        <v>36550000</v>
      </c>
      <c r="V10" s="24">
        <v>4900</v>
      </c>
      <c r="X10" s="24">
        <v>128645200053</v>
      </c>
      <c r="Z10" s="24">
        <v>178029384750</v>
      </c>
      <c r="AB10" s="33">
        <f t="shared" ref="AB10:AB45" si="0">Z10/8036739626293*100</f>
        <v>2.2151941337947418</v>
      </c>
    </row>
    <row r="11" spans="1:28" ht="21.75" customHeight="1" x14ac:dyDescent="0.2">
      <c r="A11" s="16" t="s">
        <v>21</v>
      </c>
      <c r="B11" s="16"/>
      <c r="C11" s="16"/>
      <c r="E11" s="29">
        <v>13906018</v>
      </c>
      <c r="F11" s="29"/>
      <c r="H11" s="24">
        <v>143093565475</v>
      </c>
      <c r="J11" s="24">
        <v>140997427367.57999</v>
      </c>
      <c r="L11" s="24">
        <v>28507337</v>
      </c>
      <c r="N11" s="24">
        <v>0</v>
      </c>
      <c r="P11" s="24">
        <v>0</v>
      </c>
      <c r="R11" s="24">
        <v>0</v>
      </c>
      <c r="T11" s="24">
        <v>42413355</v>
      </c>
      <c r="V11" s="24">
        <v>4131</v>
      </c>
      <c r="X11" s="24">
        <v>143093565475</v>
      </c>
      <c r="Z11" s="24">
        <v>174167072566.44501</v>
      </c>
      <c r="AB11" s="33">
        <f t="shared" si="0"/>
        <v>2.1671359365262992</v>
      </c>
    </row>
    <row r="12" spans="1:28" ht="21.75" customHeight="1" x14ac:dyDescent="0.2">
      <c r="A12" s="16" t="s">
        <v>22</v>
      </c>
      <c r="B12" s="16"/>
      <c r="C12" s="16"/>
      <c r="E12" s="29">
        <v>16210934</v>
      </c>
      <c r="F12" s="29"/>
      <c r="H12" s="24">
        <v>212214753596</v>
      </c>
      <c r="J12" s="24">
        <v>283614829391.52002</v>
      </c>
      <c r="L12" s="24">
        <v>0</v>
      </c>
      <c r="N12" s="24">
        <v>0</v>
      </c>
      <c r="P12" s="24">
        <v>-3456499</v>
      </c>
      <c r="R12" s="24">
        <v>81710003914</v>
      </c>
      <c r="T12" s="24">
        <v>12754435</v>
      </c>
      <c r="V12" s="24">
        <v>23770</v>
      </c>
      <c r="X12" s="24">
        <v>166966276020</v>
      </c>
      <c r="Z12" s="24">
        <v>301369041076.297</v>
      </c>
      <c r="AB12" s="33">
        <f t="shared" si="0"/>
        <v>3.7498918104841663</v>
      </c>
    </row>
    <row r="13" spans="1:28" ht="21.75" customHeight="1" x14ac:dyDescent="0.2">
      <c r="A13" s="16" t="s">
        <v>23</v>
      </c>
      <c r="B13" s="16"/>
      <c r="C13" s="16"/>
      <c r="E13" s="29">
        <v>1318102</v>
      </c>
      <c r="F13" s="29"/>
      <c r="H13" s="24">
        <v>219518558194</v>
      </c>
      <c r="J13" s="24">
        <v>330447393719.82001</v>
      </c>
      <c r="L13" s="24">
        <v>173056</v>
      </c>
      <c r="N13" s="24">
        <v>50305644409</v>
      </c>
      <c r="P13" s="24">
        <v>0</v>
      </c>
      <c r="R13" s="24">
        <v>0</v>
      </c>
      <c r="T13" s="24">
        <v>1491158</v>
      </c>
      <c r="V13" s="24">
        <v>284900</v>
      </c>
      <c r="X13" s="24">
        <v>269824202603</v>
      </c>
      <c r="Z13" s="24">
        <v>422303170260.51001</v>
      </c>
      <c r="AB13" s="33">
        <f t="shared" si="0"/>
        <v>5.2546578575085698</v>
      </c>
    </row>
    <row r="14" spans="1:28" ht="21.75" customHeight="1" x14ac:dyDescent="0.2">
      <c r="A14" s="16" t="s">
        <v>24</v>
      </c>
      <c r="B14" s="16"/>
      <c r="C14" s="16"/>
      <c r="E14" s="29">
        <v>8614333</v>
      </c>
      <c r="F14" s="29"/>
      <c r="H14" s="24">
        <v>218060133926</v>
      </c>
      <c r="J14" s="24">
        <v>297652581500.27399</v>
      </c>
      <c r="L14" s="24">
        <v>173</v>
      </c>
      <c r="N14" s="24">
        <v>7634646</v>
      </c>
      <c r="P14" s="24">
        <v>0</v>
      </c>
      <c r="R14" s="24">
        <v>0</v>
      </c>
      <c r="T14" s="24">
        <v>8614506</v>
      </c>
      <c r="V14" s="24">
        <v>44790</v>
      </c>
      <c r="X14" s="24">
        <v>218067768572</v>
      </c>
      <c r="Z14" s="24">
        <v>383547953583.74701</v>
      </c>
      <c r="AB14" s="33">
        <f t="shared" si="0"/>
        <v>4.7724322476359866</v>
      </c>
    </row>
    <row r="15" spans="1:28" ht="21.75" customHeight="1" x14ac:dyDescent="0.2">
      <c r="A15" s="16" t="s">
        <v>25</v>
      </c>
      <c r="B15" s="16"/>
      <c r="C15" s="16"/>
      <c r="E15" s="29">
        <v>66893729</v>
      </c>
      <c r="F15" s="29"/>
      <c r="H15" s="24">
        <v>387172239013</v>
      </c>
      <c r="J15" s="24">
        <v>381685382933.46301</v>
      </c>
      <c r="L15" s="24">
        <v>0</v>
      </c>
      <c r="N15" s="24">
        <v>0</v>
      </c>
      <c r="P15" s="24">
        <v>-4290</v>
      </c>
      <c r="R15" s="24">
        <v>30235128</v>
      </c>
      <c r="T15" s="24">
        <v>66889439</v>
      </c>
      <c r="V15" s="24">
        <v>7320</v>
      </c>
      <c r="X15" s="24">
        <v>387147409049</v>
      </c>
      <c r="Z15" s="24">
        <v>486717390853.79401</v>
      </c>
      <c r="AB15" s="33">
        <f t="shared" si="0"/>
        <v>6.0561547777589961</v>
      </c>
    </row>
    <row r="16" spans="1:28" ht="21.75" customHeight="1" x14ac:dyDescent="0.2">
      <c r="A16" s="16" t="s">
        <v>26</v>
      </c>
      <c r="B16" s="16"/>
      <c r="C16" s="16"/>
      <c r="E16" s="29">
        <v>100000</v>
      </c>
      <c r="F16" s="29"/>
      <c r="H16" s="24">
        <v>2712460679</v>
      </c>
      <c r="J16" s="24">
        <v>2862864000</v>
      </c>
      <c r="L16" s="24">
        <v>0</v>
      </c>
      <c r="N16" s="24">
        <v>0</v>
      </c>
      <c r="P16" s="24">
        <v>-100000</v>
      </c>
      <c r="R16" s="24">
        <v>3171206141</v>
      </c>
      <c r="T16" s="24">
        <v>0</v>
      </c>
      <c r="V16" s="24">
        <v>0</v>
      </c>
      <c r="X16" s="24">
        <v>0</v>
      </c>
      <c r="Z16" s="24">
        <v>0</v>
      </c>
      <c r="AB16" s="33">
        <f t="shared" si="0"/>
        <v>0</v>
      </c>
    </row>
    <row r="17" spans="1:28" ht="21.75" customHeight="1" x14ac:dyDescent="0.2">
      <c r="A17" s="16" t="s">
        <v>27</v>
      </c>
      <c r="B17" s="16"/>
      <c r="C17" s="16"/>
      <c r="E17" s="29">
        <v>41060833</v>
      </c>
      <c r="F17" s="29"/>
      <c r="H17" s="24">
        <v>222468107882</v>
      </c>
      <c r="J17" s="24">
        <v>272246195361.146</v>
      </c>
      <c r="L17" s="24">
        <v>0</v>
      </c>
      <c r="N17" s="24">
        <v>0</v>
      </c>
      <c r="P17" s="24">
        <v>-23760833</v>
      </c>
      <c r="R17" s="24">
        <v>150456941840</v>
      </c>
      <c r="T17" s="24">
        <v>17300000</v>
      </c>
      <c r="V17" s="24">
        <v>6770</v>
      </c>
      <c r="X17" s="24">
        <v>93731616851</v>
      </c>
      <c r="Z17" s="24">
        <v>116424130050</v>
      </c>
      <c r="AB17" s="33">
        <f t="shared" si="0"/>
        <v>1.4486487738025851</v>
      </c>
    </row>
    <row r="18" spans="1:28" ht="21.75" customHeight="1" x14ac:dyDescent="0.2">
      <c r="A18" s="16" t="s">
        <v>28</v>
      </c>
      <c r="B18" s="16"/>
      <c r="C18" s="16"/>
      <c r="E18" s="29">
        <v>15688684</v>
      </c>
      <c r="F18" s="29"/>
      <c r="H18" s="24">
        <v>208068253048</v>
      </c>
      <c r="J18" s="24">
        <v>147843788410.29599</v>
      </c>
      <c r="L18" s="24">
        <v>0</v>
      </c>
      <c r="N18" s="24">
        <v>0</v>
      </c>
      <c r="P18" s="24">
        <v>-558552</v>
      </c>
      <c r="R18" s="24">
        <v>6606912930</v>
      </c>
      <c r="T18" s="24">
        <v>15130132</v>
      </c>
      <c r="V18" s="24">
        <v>12150</v>
      </c>
      <c r="X18" s="24">
        <v>200660561053</v>
      </c>
      <c r="Z18" s="24">
        <v>182737308732.39001</v>
      </c>
      <c r="AB18" s="33">
        <f t="shared" si="0"/>
        <v>2.2737741575519825</v>
      </c>
    </row>
    <row r="19" spans="1:28" ht="21.75" customHeight="1" x14ac:dyDescent="0.2">
      <c r="A19" s="16" t="s">
        <v>29</v>
      </c>
      <c r="B19" s="16"/>
      <c r="C19" s="16"/>
      <c r="E19" s="29">
        <v>10314249</v>
      </c>
      <c r="F19" s="29"/>
      <c r="H19" s="24">
        <v>32881825812</v>
      </c>
      <c r="J19" s="24">
        <v>22894679294.798901</v>
      </c>
      <c r="L19" s="24">
        <v>1445336</v>
      </c>
      <c r="N19" s="24">
        <v>3899074195</v>
      </c>
      <c r="P19" s="24">
        <v>0</v>
      </c>
      <c r="R19" s="24">
        <v>0</v>
      </c>
      <c r="T19" s="24">
        <v>11759585</v>
      </c>
      <c r="V19" s="24">
        <v>2660</v>
      </c>
      <c r="X19" s="24">
        <v>36780900007</v>
      </c>
      <c r="Z19" s="24">
        <v>31094377148.205002</v>
      </c>
      <c r="AB19" s="33">
        <f t="shared" si="0"/>
        <v>0.38690288094536029</v>
      </c>
    </row>
    <row r="20" spans="1:28" ht="21.75" customHeight="1" x14ac:dyDescent="0.2">
      <c r="A20" s="16" t="s">
        <v>30</v>
      </c>
      <c r="B20" s="16"/>
      <c r="C20" s="16"/>
      <c r="E20" s="29">
        <v>19000000</v>
      </c>
      <c r="F20" s="29"/>
      <c r="H20" s="24">
        <v>159698620800</v>
      </c>
      <c r="J20" s="24">
        <v>149018035500</v>
      </c>
      <c r="L20" s="24">
        <v>0</v>
      </c>
      <c r="N20" s="24">
        <v>0</v>
      </c>
      <c r="P20" s="24">
        <v>0</v>
      </c>
      <c r="R20" s="24">
        <v>0</v>
      </c>
      <c r="T20" s="24">
        <v>19000000</v>
      </c>
      <c r="V20" s="24">
        <v>9520</v>
      </c>
      <c r="X20" s="24">
        <v>159698620800</v>
      </c>
      <c r="Z20" s="24">
        <v>179803764000</v>
      </c>
      <c r="AB20" s="33">
        <f t="shared" si="0"/>
        <v>2.2372724806431945</v>
      </c>
    </row>
    <row r="21" spans="1:28" ht="21.75" customHeight="1" x14ac:dyDescent="0.2">
      <c r="A21" s="16" t="s">
        <v>31</v>
      </c>
      <c r="B21" s="16"/>
      <c r="C21" s="16"/>
      <c r="E21" s="29">
        <v>731307</v>
      </c>
      <c r="F21" s="29"/>
      <c r="H21" s="24">
        <v>4307073512</v>
      </c>
      <c r="J21" s="24">
        <v>3722013303.552</v>
      </c>
      <c r="L21" s="24">
        <v>0</v>
      </c>
      <c r="N21" s="24">
        <v>0</v>
      </c>
      <c r="P21" s="24">
        <v>-731307</v>
      </c>
      <c r="R21" s="24">
        <v>3595077067</v>
      </c>
      <c r="T21" s="24">
        <v>0</v>
      </c>
      <c r="V21" s="24">
        <v>0</v>
      </c>
      <c r="X21" s="24">
        <v>0</v>
      </c>
      <c r="Z21" s="24">
        <v>0</v>
      </c>
      <c r="AB21" s="33">
        <f t="shared" si="0"/>
        <v>0</v>
      </c>
    </row>
    <row r="22" spans="1:28" ht="21.75" customHeight="1" x14ac:dyDescent="0.2">
      <c r="A22" s="16" t="s">
        <v>32</v>
      </c>
      <c r="B22" s="16"/>
      <c r="C22" s="16"/>
      <c r="E22" s="29">
        <v>30900000</v>
      </c>
      <c r="F22" s="29"/>
      <c r="H22" s="24">
        <v>210865886462</v>
      </c>
      <c r="J22" s="24">
        <v>286274471400</v>
      </c>
      <c r="L22" s="24">
        <v>0</v>
      </c>
      <c r="N22" s="24">
        <v>0</v>
      </c>
      <c r="P22" s="24">
        <v>-2456</v>
      </c>
      <c r="R22" s="24">
        <v>26708773</v>
      </c>
      <c r="T22" s="24">
        <v>30897544</v>
      </c>
      <c r="V22" s="24">
        <v>11100</v>
      </c>
      <c r="X22" s="24">
        <v>210849126377</v>
      </c>
      <c r="Z22" s="24">
        <v>340922110106.52002</v>
      </c>
      <c r="AB22" s="33">
        <f t="shared" si="0"/>
        <v>4.2420449829077347</v>
      </c>
    </row>
    <row r="23" spans="1:28" ht="21.75" customHeight="1" x14ac:dyDescent="0.2">
      <c r="A23" s="16" t="s">
        <v>33</v>
      </c>
      <c r="B23" s="16"/>
      <c r="C23" s="16"/>
      <c r="E23" s="29">
        <v>29116440</v>
      </c>
      <c r="F23" s="29"/>
      <c r="H23" s="24">
        <v>206703889080</v>
      </c>
      <c r="J23" s="24">
        <v>180026686472.04001</v>
      </c>
      <c r="L23" s="24">
        <v>0</v>
      </c>
      <c r="N23" s="24">
        <v>0</v>
      </c>
      <c r="P23" s="24">
        <v>0</v>
      </c>
      <c r="R23" s="24">
        <v>0</v>
      </c>
      <c r="T23" s="24">
        <v>29116440</v>
      </c>
      <c r="V23" s="24">
        <v>7100</v>
      </c>
      <c r="X23" s="24">
        <v>206703889080</v>
      </c>
      <c r="Z23" s="24">
        <v>205496699992.20001</v>
      </c>
      <c r="AB23" s="33">
        <f t="shared" si="0"/>
        <v>2.5569660029783341</v>
      </c>
    </row>
    <row r="24" spans="1:28" ht="21.75" customHeight="1" x14ac:dyDescent="0.2">
      <c r="A24" s="16" t="s">
        <v>34</v>
      </c>
      <c r="B24" s="16"/>
      <c r="C24" s="16"/>
      <c r="E24" s="29">
        <v>53573515</v>
      </c>
      <c r="F24" s="29"/>
      <c r="H24" s="24">
        <v>315456580249</v>
      </c>
      <c r="J24" s="24">
        <v>283847831282.047</v>
      </c>
      <c r="L24" s="24">
        <v>0</v>
      </c>
      <c r="N24" s="24">
        <v>0</v>
      </c>
      <c r="P24" s="24">
        <v>0</v>
      </c>
      <c r="R24" s="24">
        <v>0</v>
      </c>
      <c r="T24" s="24">
        <v>53573515</v>
      </c>
      <c r="V24" s="24">
        <v>7040</v>
      </c>
      <c r="X24" s="24">
        <v>315456580249</v>
      </c>
      <c r="Z24" s="24">
        <v>374913458203.67999</v>
      </c>
      <c r="AB24" s="33">
        <f t="shared" si="0"/>
        <v>4.6649944584133722</v>
      </c>
    </row>
    <row r="25" spans="1:28" ht="21.75" customHeight="1" x14ac:dyDescent="0.2">
      <c r="A25" s="16" t="s">
        <v>35</v>
      </c>
      <c r="B25" s="16"/>
      <c r="C25" s="16"/>
      <c r="E25" s="29">
        <v>15497424</v>
      </c>
      <c r="F25" s="29"/>
      <c r="H25" s="24">
        <v>316794493953</v>
      </c>
      <c r="J25" s="24">
        <v>203502881262.31201</v>
      </c>
      <c r="L25" s="24">
        <v>11885000</v>
      </c>
      <c r="N25" s="24">
        <v>166611823486</v>
      </c>
      <c r="P25" s="24">
        <v>-1100000</v>
      </c>
      <c r="R25" s="24">
        <v>15778555705</v>
      </c>
      <c r="T25" s="24">
        <v>26282424</v>
      </c>
      <c r="V25" s="24">
        <v>15300</v>
      </c>
      <c r="X25" s="24">
        <v>463987037790</v>
      </c>
      <c r="Z25" s="24">
        <v>399728466731.15997</v>
      </c>
      <c r="AB25" s="33">
        <f t="shared" si="0"/>
        <v>4.9737640550579512</v>
      </c>
    </row>
    <row r="26" spans="1:28" ht="21.75" customHeight="1" x14ac:dyDescent="0.2">
      <c r="A26" s="16" t="s">
        <v>36</v>
      </c>
      <c r="B26" s="16"/>
      <c r="C26" s="16"/>
      <c r="E26" s="29">
        <v>10359466</v>
      </c>
      <c r="F26" s="29"/>
      <c r="H26" s="24">
        <v>159588547703</v>
      </c>
      <c r="J26" s="24">
        <v>155703146920.776</v>
      </c>
      <c r="L26" s="24">
        <v>0</v>
      </c>
      <c r="N26" s="24">
        <v>0</v>
      </c>
      <c r="P26" s="24">
        <v>0</v>
      </c>
      <c r="R26" s="24">
        <v>0</v>
      </c>
      <c r="T26" s="24">
        <v>10359466</v>
      </c>
      <c r="V26" s="24">
        <v>17000</v>
      </c>
      <c r="X26" s="24">
        <v>159588547703</v>
      </c>
      <c r="Z26" s="24">
        <v>175063062014.10001</v>
      </c>
      <c r="AB26" s="33">
        <f t="shared" si="0"/>
        <v>2.1782846048833489</v>
      </c>
    </row>
    <row r="27" spans="1:28" ht="21.75" customHeight="1" x14ac:dyDescent="0.2">
      <c r="A27" s="16" t="s">
        <v>37</v>
      </c>
      <c r="B27" s="16"/>
      <c r="C27" s="16"/>
      <c r="E27" s="29">
        <v>2535127</v>
      </c>
      <c r="F27" s="29"/>
      <c r="H27" s="24">
        <v>147918431557</v>
      </c>
      <c r="J27" s="24">
        <v>290308952949.12</v>
      </c>
      <c r="L27" s="24">
        <v>0</v>
      </c>
      <c r="N27" s="24">
        <v>0</v>
      </c>
      <c r="P27" s="24">
        <v>0</v>
      </c>
      <c r="R27" s="24">
        <v>0</v>
      </c>
      <c r="T27" s="24">
        <v>2535127</v>
      </c>
      <c r="V27" s="24">
        <v>143200</v>
      </c>
      <c r="X27" s="24">
        <v>147918431557</v>
      </c>
      <c r="Z27" s="24">
        <v>360870156790.91998</v>
      </c>
      <c r="AB27" s="33">
        <f t="shared" si="0"/>
        <v>4.4902556704748413</v>
      </c>
    </row>
    <row r="28" spans="1:28" ht="21.75" customHeight="1" x14ac:dyDescent="0.2">
      <c r="A28" s="16" t="s">
        <v>38</v>
      </c>
      <c r="B28" s="16"/>
      <c r="C28" s="16"/>
      <c r="E28" s="29">
        <v>1440000</v>
      </c>
      <c r="F28" s="29"/>
      <c r="H28" s="24">
        <v>104449661240</v>
      </c>
      <c r="J28" s="24">
        <v>169882349760</v>
      </c>
      <c r="L28" s="24">
        <v>0</v>
      </c>
      <c r="N28" s="24">
        <v>0</v>
      </c>
      <c r="P28" s="24">
        <v>0</v>
      </c>
      <c r="R28" s="24">
        <v>0</v>
      </c>
      <c r="T28" s="24">
        <v>1440000</v>
      </c>
      <c r="V28" s="24">
        <v>135700</v>
      </c>
      <c r="X28" s="24">
        <v>104449661240</v>
      </c>
      <c r="Z28" s="24">
        <v>194245322400</v>
      </c>
      <c r="AB28" s="33">
        <f t="shared" si="0"/>
        <v>2.4169667232282475</v>
      </c>
    </row>
    <row r="29" spans="1:28" ht="21.75" customHeight="1" x14ac:dyDescent="0.2">
      <c r="A29" s="16" t="s">
        <v>39</v>
      </c>
      <c r="B29" s="16"/>
      <c r="C29" s="16"/>
      <c r="E29" s="29">
        <v>46317973</v>
      </c>
      <c r="F29" s="29"/>
      <c r="H29" s="24">
        <v>121823189307</v>
      </c>
      <c r="J29" s="24">
        <v>124820895055.422</v>
      </c>
      <c r="L29" s="24">
        <v>0</v>
      </c>
      <c r="N29" s="24">
        <v>0</v>
      </c>
      <c r="P29" s="24">
        <v>0</v>
      </c>
      <c r="R29" s="24">
        <v>0</v>
      </c>
      <c r="T29" s="24">
        <v>46317973</v>
      </c>
      <c r="V29" s="24">
        <v>3621</v>
      </c>
      <c r="X29" s="24">
        <v>121823189307</v>
      </c>
      <c r="Z29" s="24">
        <v>166719461820.61401</v>
      </c>
      <c r="AB29" s="33">
        <f t="shared" si="0"/>
        <v>2.0744663827999923</v>
      </c>
    </row>
    <row r="30" spans="1:28" ht="21.75" customHeight="1" x14ac:dyDescent="0.2">
      <c r="A30" s="16" t="s">
        <v>40</v>
      </c>
      <c r="B30" s="16"/>
      <c r="C30" s="16"/>
      <c r="E30" s="29">
        <v>1519148</v>
      </c>
      <c r="F30" s="29"/>
      <c r="H30" s="24">
        <v>8548713210</v>
      </c>
      <c r="J30" s="24">
        <v>7414635530.7539997</v>
      </c>
      <c r="L30" s="24">
        <v>0</v>
      </c>
      <c r="N30" s="24">
        <v>0</v>
      </c>
      <c r="P30" s="24">
        <v>-1519148</v>
      </c>
      <c r="R30" s="24">
        <v>7574650426</v>
      </c>
      <c r="T30" s="24">
        <v>0</v>
      </c>
      <c r="V30" s="24">
        <v>0</v>
      </c>
      <c r="X30" s="24">
        <v>0</v>
      </c>
      <c r="Z30" s="24">
        <v>0</v>
      </c>
      <c r="AB30" s="33">
        <f t="shared" si="0"/>
        <v>0</v>
      </c>
    </row>
    <row r="31" spans="1:28" ht="21.75" customHeight="1" x14ac:dyDescent="0.2">
      <c r="A31" s="16" t="s">
        <v>41</v>
      </c>
      <c r="B31" s="16"/>
      <c r="C31" s="16"/>
      <c r="E31" s="29">
        <v>5856055</v>
      </c>
      <c r="F31" s="29"/>
      <c r="H31" s="24">
        <v>65841362097</v>
      </c>
      <c r="J31" s="24">
        <v>67118568280.807503</v>
      </c>
      <c r="L31" s="24">
        <v>8600000</v>
      </c>
      <c r="N31" s="24">
        <v>100367846368</v>
      </c>
      <c r="P31" s="24">
        <v>0</v>
      </c>
      <c r="R31" s="24">
        <v>0</v>
      </c>
      <c r="T31" s="24">
        <v>14456055</v>
      </c>
      <c r="V31" s="24">
        <v>15140</v>
      </c>
      <c r="X31" s="24">
        <v>166209208465</v>
      </c>
      <c r="Z31" s="24">
        <v>217562427897.435</v>
      </c>
      <c r="AB31" s="33">
        <f t="shared" si="0"/>
        <v>2.7070981270272547</v>
      </c>
    </row>
    <row r="32" spans="1:28" ht="21.75" customHeight="1" x14ac:dyDescent="0.2">
      <c r="A32" s="16" t="s">
        <v>42</v>
      </c>
      <c r="B32" s="16"/>
      <c r="C32" s="16"/>
      <c r="E32" s="29">
        <v>172417682</v>
      </c>
      <c r="F32" s="29"/>
      <c r="H32" s="24">
        <v>441870158321</v>
      </c>
      <c r="J32" s="24">
        <v>382203706846.383</v>
      </c>
      <c r="L32" s="24">
        <v>0</v>
      </c>
      <c r="N32" s="24">
        <v>0</v>
      </c>
      <c r="P32" s="24">
        <v>0</v>
      </c>
      <c r="R32" s="24">
        <v>0</v>
      </c>
      <c r="T32" s="24">
        <v>172417682</v>
      </c>
      <c r="V32" s="24">
        <v>2772</v>
      </c>
      <c r="X32" s="24">
        <v>441870158321</v>
      </c>
      <c r="Z32" s="24">
        <v>475098060707.70099</v>
      </c>
      <c r="AB32" s="33">
        <f t="shared" si="0"/>
        <v>5.9115771170857645</v>
      </c>
    </row>
    <row r="33" spans="1:28" ht="21.75" customHeight="1" x14ac:dyDescent="0.2">
      <c r="A33" s="16" t="s">
        <v>43</v>
      </c>
      <c r="B33" s="16"/>
      <c r="C33" s="16"/>
      <c r="E33" s="29">
        <v>14040447</v>
      </c>
      <c r="F33" s="29"/>
      <c r="H33" s="24">
        <v>123902183684</v>
      </c>
      <c r="J33" s="24">
        <v>101466709094.34399</v>
      </c>
      <c r="L33" s="24">
        <v>0</v>
      </c>
      <c r="N33" s="24">
        <v>0</v>
      </c>
      <c r="P33" s="24">
        <v>0</v>
      </c>
      <c r="R33" s="24">
        <v>0</v>
      </c>
      <c r="T33" s="24">
        <v>14040447</v>
      </c>
      <c r="V33" s="24">
        <v>8420</v>
      </c>
      <c r="X33" s="24">
        <v>123902183684</v>
      </c>
      <c r="Z33" s="24">
        <v>117517151385.74699</v>
      </c>
      <c r="AB33" s="33">
        <f t="shared" si="0"/>
        <v>1.4622490817206251</v>
      </c>
    </row>
    <row r="34" spans="1:28" ht="21.75" customHeight="1" x14ac:dyDescent="0.2">
      <c r="A34" s="16" t="s">
        <v>44</v>
      </c>
      <c r="B34" s="16"/>
      <c r="C34" s="16"/>
      <c r="E34" s="29">
        <v>45000000</v>
      </c>
      <c r="F34" s="29"/>
      <c r="H34" s="24">
        <v>170061328945</v>
      </c>
      <c r="J34" s="24">
        <v>123013687500</v>
      </c>
      <c r="L34" s="24">
        <v>0</v>
      </c>
      <c r="N34" s="24">
        <v>0</v>
      </c>
      <c r="P34" s="24">
        <v>-45000000</v>
      </c>
      <c r="R34" s="24">
        <v>140562924240</v>
      </c>
      <c r="T34" s="24">
        <v>0</v>
      </c>
      <c r="V34" s="24">
        <v>0</v>
      </c>
      <c r="X34" s="24">
        <v>0</v>
      </c>
      <c r="Z34" s="24">
        <v>0</v>
      </c>
      <c r="AB34" s="33">
        <f t="shared" si="0"/>
        <v>0</v>
      </c>
    </row>
    <row r="35" spans="1:28" ht="21.75" customHeight="1" x14ac:dyDescent="0.2">
      <c r="A35" s="16" t="s">
        <v>45</v>
      </c>
      <c r="B35" s="16"/>
      <c r="C35" s="16"/>
      <c r="E35" s="29">
        <v>11563426</v>
      </c>
      <c r="F35" s="29"/>
      <c r="H35" s="24">
        <v>155858499453</v>
      </c>
      <c r="J35" s="24">
        <v>134602042535.16299</v>
      </c>
      <c r="L35" s="24">
        <v>0</v>
      </c>
      <c r="N35" s="24">
        <v>0</v>
      </c>
      <c r="P35" s="24">
        <v>0</v>
      </c>
      <c r="R35" s="24">
        <v>0</v>
      </c>
      <c r="T35" s="24">
        <v>11563426</v>
      </c>
      <c r="V35" s="24">
        <v>13580</v>
      </c>
      <c r="X35" s="24">
        <v>155858499453</v>
      </c>
      <c r="Z35" s="24">
        <v>156096988695.77399</v>
      </c>
      <c r="AB35" s="33">
        <f t="shared" si="0"/>
        <v>1.9422924712539775</v>
      </c>
    </row>
    <row r="36" spans="1:28" ht="21.75" customHeight="1" x14ac:dyDescent="0.2">
      <c r="A36" s="16" t="s">
        <v>46</v>
      </c>
      <c r="B36" s="16"/>
      <c r="C36" s="16"/>
      <c r="E36" s="29">
        <v>101200000</v>
      </c>
      <c r="F36" s="29"/>
      <c r="H36" s="24">
        <v>210449371537</v>
      </c>
      <c r="J36" s="24">
        <v>146772277740</v>
      </c>
      <c r="L36" s="24">
        <v>0</v>
      </c>
      <c r="N36" s="24">
        <v>0</v>
      </c>
      <c r="P36" s="24">
        <v>0</v>
      </c>
      <c r="R36" s="24">
        <v>0</v>
      </c>
      <c r="T36" s="24">
        <v>101200000</v>
      </c>
      <c r="V36" s="24">
        <v>1692</v>
      </c>
      <c r="X36" s="24">
        <v>210449371537</v>
      </c>
      <c r="Z36" s="24">
        <v>170211579120</v>
      </c>
      <c r="AB36" s="33">
        <f t="shared" si="0"/>
        <v>2.1179182981508538</v>
      </c>
    </row>
    <row r="37" spans="1:28" ht="21.75" customHeight="1" x14ac:dyDescent="0.2">
      <c r="A37" s="16" t="s">
        <v>47</v>
      </c>
      <c r="B37" s="16"/>
      <c r="C37" s="16"/>
      <c r="E37" s="29">
        <v>11733020</v>
      </c>
      <c r="F37" s="29"/>
      <c r="H37" s="24">
        <v>117843618030</v>
      </c>
      <c r="J37" s="24">
        <v>155587201803.54001</v>
      </c>
      <c r="L37" s="24">
        <v>7505000</v>
      </c>
      <c r="N37" s="24">
        <v>101034208298</v>
      </c>
      <c r="P37" s="24">
        <v>0</v>
      </c>
      <c r="R37" s="24">
        <v>0</v>
      </c>
      <c r="T37" s="24">
        <v>19238020</v>
      </c>
      <c r="V37" s="24">
        <v>15800</v>
      </c>
      <c r="X37" s="24">
        <v>218877826328</v>
      </c>
      <c r="Z37" s="24">
        <v>302152149739.79999</v>
      </c>
      <c r="AB37" s="33">
        <f t="shared" si="0"/>
        <v>3.7596359194128786</v>
      </c>
    </row>
    <row r="38" spans="1:28" ht="21.75" customHeight="1" x14ac:dyDescent="0.2">
      <c r="A38" s="16" t="s">
        <v>48</v>
      </c>
      <c r="B38" s="16"/>
      <c r="C38" s="16"/>
      <c r="E38" s="29">
        <v>60844412</v>
      </c>
      <c r="F38" s="29"/>
      <c r="H38" s="24">
        <v>275963542372</v>
      </c>
      <c r="J38" s="24">
        <v>355031616084.28198</v>
      </c>
      <c r="L38" s="24">
        <v>10535815</v>
      </c>
      <c r="N38" s="24">
        <v>83106276638</v>
      </c>
      <c r="P38" s="24">
        <v>-1291</v>
      </c>
      <c r="R38" s="24">
        <v>9932891</v>
      </c>
      <c r="T38" s="24">
        <v>71378936</v>
      </c>
      <c r="V38" s="24">
        <v>7930</v>
      </c>
      <c r="X38" s="24">
        <v>359063963601</v>
      </c>
      <c r="Z38" s="24">
        <v>562667054453.24402</v>
      </c>
      <c r="AB38" s="33">
        <f t="shared" si="0"/>
        <v>7.0011855630164046</v>
      </c>
    </row>
    <row r="39" spans="1:28" ht="21.75" customHeight="1" x14ac:dyDescent="0.2">
      <c r="A39" s="16" t="s">
        <v>49</v>
      </c>
      <c r="B39" s="16"/>
      <c r="C39" s="16"/>
      <c r="E39" s="29">
        <v>13157782</v>
      </c>
      <c r="F39" s="29"/>
      <c r="H39" s="24">
        <v>203275272296</v>
      </c>
      <c r="J39" s="24">
        <v>187952317242.327</v>
      </c>
      <c r="L39" s="24">
        <v>0</v>
      </c>
      <c r="N39" s="24">
        <v>0</v>
      </c>
      <c r="P39" s="24">
        <v>0</v>
      </c>
      <c r="R39" s="24">
        <v>0</v>
      </c>
      <c r="T39" s="24">
        <v>13157782</v>
      </c>
      <c r="V39" s="24">
        <v>16180</v>
      </c>
      <c r="X39" s="24">
        <v>203275272296</v>
      </c>
      <c r="Z39" s="24">
        <v>211626199929.078</v>
      </c>
      <c r="AB39" s="33">
        <f t="shared" si="0"/>
        <v>2.633234492712961</v>
      </c>
    </row>
    <row r="40" spans="1:28" ht="21.75" customHeight="1" x14ac:dyDescent="0.2">
      <c r="A40" s="16" t="s">
        <v>50</v>
      </c>
      <c r="B40" s="16"/>
      <c r="C40" s="16"/>
      <c r="E40" s="29">
        <v>16774298</v>
      </c>
      <c r="F40" s="29"/>
      <c r="H40" s="24">
        <v>175261391952</v>
      </c>
      <c r="J40" s="24">
        <v>180251246919.789</v>
      </c>
      <c r="L40" s="24">
        <v>9348000</v>
      </c>
      <c r="N40" s="24">
        <v>100115403964</v>
      </c>
      <c r="P40" s="24">
        <v>0</v>
      </c>
      <c r="R40" s="24">
        <v>0</v>
      </c>
      <c r="T40" s="24">
        <v>26122298</v>
      </c>
      <c r="V40" s="24">
        <v>12750</v>
      </c>
      <c r="X40" s="24">
        <v>275376795916</v>
      </c>
      <c r="Z40" s="24">
        <v>331077596667.97498</v>
      </c>
      <c r="AB40" s="33">
        <f t="shared" si="0"/>
        <v>4.1195511123045652</v>
      </c>
    </row>
    <row r="41" spans="1:28" ht="21.75" customHeight="1" x14ac:dyDescent="0.2">
      <c r="A41" s="16" t="s">
        <v>51</v>
      </c>
      <c r="B41" s="16"/>
      <c r="C41" s="16"/>
      <c r="E41" s="29">
        <v>26431351</v>
      </c>
      <c r="F41" s="29"/>
      <c r="H41" s="24">
        <v>110733951314</v>
      </c>
      <c r="J41" s="24">
        <v>84944115064.191101</v>
      </c>
      <c r="L41" s="24">
        <v>0</v>
      </c>
      <c r="N41" s="24">
        <v>0</v>
      </c>
      <c r="P41" s="24">
        <v>-938714</v>
      </c>
      <c r="R41" s="24">
        <v>3656335043</v>
      </c>
      <c r="T41" s="24">
        <v>25492637</v>
      </c>
      <c r="V41" s="24">
        <v>3920</v>
      </c>
      <c r="X41" s="24">
        <v>106801215892</v>
      </c>
      <c r="Z41" s="24">
        <v>99336546774.612</v>
      </c>
      <c r="AB41" s="33">
        <f t="shared" si="0"/>
        <v>1.2360304227055274</v>
      </c>
    </row>
    <row r="42" spans="1:28" ht="21.75" customHeight="1" x14ac:dyDescent="0.2">
      <c r="A42" s="16" t="s">
        <v>52</v>
      </c>
      <c r="B42" s="16"/>
      <c r="C42" s="16"/>
      <c r="E42" s="29">
        <v>14707675</v>
      </c>
      <c r="F42" s="29"/>
      <c r="H42" s="24">
        <v>127003086221</v>
      </c>
      <c r="J42" s="24">
        <v>86405171212.462494</v>
      </c>
      <c r="L42" s="24">
        <v>0</v>
      </c>
      <c r="N42" s="24">
        <v>0</v>
      </c>
      <c r="P42" s="24">
        <v>0</v>
      </c>
      <c r="R42" s="24">
        <v>0</v>
      </c>
      <c r="T42" s="24">
        <v>14707675</v>
      </c>
      <c r="V42" s="24">
        <v>7360</v>
      </c>
      <c r="X42" s="24">
        <v>127003086221</v>
      </c>
      <c r="Z42" s="24">
        <v>107604409496.39999</v>
      </c>
      <c r="AB42" s="33">
        <f t="shared" si="0"/>
        <v>1.3389062542770624</v>
      </c>
    </row>
    <row r="43" spans="1:28" ht="21.75" customHeight="1" x14ac:dyDescent="0.2">
      <c r="A43" s="16" t="s">
        <v>53</v>
      </c>
      <c r="B43" s="16"/>
      <c r="C43" s="16"/>
      <c r="E43" s="29">
        <v>26353593</v>
      </c>
      <c r="F43" s="29"/>
      <c r="H43" s="24">
        <v>92128889840</v>
      </c>
      <c r="J43" s="24">
        <f>88833311911.5152-14</f>
        <v>88833311897.515198</v>
      </c>
      <c r="L43" s="24">
        <v>0</v>
      </c>
      <c r="N43" s="24">
        <v>0</v>
      </c>
      <c r="P43" s="24">
        <v>-12800000</v>
      </c>
      <c r="R43" s="24">
        <v>49928348484</v>
      </c>
      <c r="T43" s="24">
        <v>13553593</v>
      </c>
      <c r="V43" s="24">
        <v>3924</v>
      </c>
      <c r="X43" s="24">
        <v>47381678709</v>
      </c>
      <c r="Z43" s="24">
        <f>52867852353.3546-15</f>
        <v>52867852338.354599</v>
      </c>
      <c r="AB43" s="33">
        <f t="shared" si="0"/>
        <v>0.65782711393799687</v>
      </c>
    </row>
    <row r="44" spans="1:28" ht="21.75" customHeight="1" x14ac:dyDescent="0.2">
      <c r="A44" s="17" t="s">
        <v>54</v>
      </c>
      <c r="B44" s="17"/>
      <c r="C44" s="17"/>
      <c r="D44" s="8"/>
      <c r="E44" s="29">
        <v>10200</v>
      </c>
      <c r="F44" s="31"/>
      <c r="H44" s="25">
        <v>698446833</v>
      </c>
      <c r="J44" s="25">
        <v>465323353.82999998</v>
      </c>
      <c r="L44" s="30">
        <v>0</v>
      </c>
      <c r="N44" s="25">
        <v>0</v>
      </c>
      <c r="P44" s="30">
        <v>0</v>
      </c>
      <c r="R44" s="25">
        <v>0</v>
      </c>
      <c r="T44" s="25">
        <v>10200</v>
      </c>
      <c r="V44" s="30">
        <v>45893</v>
      </c>
      <c r="X44" s="25">
        <v>698446833</v>
      </c>
      <c r="Z44" s="25">
        <v>465323353.82999998</v>
      </c>
      <c r="AB44" s="33">
        <f t="shared" si="0"/>
        <v>5.7899518395201953E-3</v>
      </c>
    </row>
    <row r="45" spans="1:28" ht="21.75" customHeight="1" thickBot="1" x14ac:dyDescent="0.25">
      <c r="A45" s="18" t="s">
        <v>55</v>
      </c>
      <c r="B45" s="18"/>
      <c r="C45" s="18"/>
      <c r="D45" s="18"/>
      <c r="F45" s="30"/>
      <c r="H45" s="26">
        <v>5915678876383</v>
      </c>
      <c r="J45" s="26">
        <f>SUM(J9:J44)</f>
        <v>6062272285816.5723</v>
      </c>
      <c r="L45" s="30"/>
      <c r="N45" s="26">
        <v>605447912004</v>
      </c>
      <c r="P45" s="30"/>
      <c r="R45" s="26">
        <v>586686514650</v>
      </c>
      <c r="T45" s="26">
        <v>929763850</v>
      </c>
      <c r="V45" s="30"/>
      <c r="X45" s="26">
        <v>5972160291042</v>
      </c>
      <c r="Z45" s="26">
        <f>SUM(Z9:Z44)</f>
        <v>7478435671640.5342</v>
      </c>
      <c r="AB45" s="27">
        <f>SUM(AB9:AB44)</f>
        <v>93.053103862841098</v>
      </c>
    </row>
    <row r="46" spans="1:28" ht="13.5" thickTop="1" x14ac:dyDescent="0.2"/>
    <row r="47" spans="1:28" x14ac:dyDescent="0.2">
      <c r="J47" s="32"/>
    </row>
    <row r="48" spans="1:28" x14ac:dyDescent="0.2">
      <c r="Z48" s="32"/>
    </row>
    <row r="49" spans="10:26" x14ac:dyDescent="0.2">
      <c r="J49" s="32"/>
    </row>
    <row r="50" spans="10:26" x14ac:dyDescent="0.2">
      <c r="Z50" s="32"/>
    </row>
  </sheetData>
  <mergeCells count="86">
    <mergeCell ref="A44:C44"/>
    <mergeCell ref="E44:F44"/>
    <mergeCell ref="A45:D45"/>
    <mergeCell ref="A41:C41"/>
    <mergeCell ref="E41:F41"/>
    <mergeCell ref="A42:C42"/>
    <mergeCell ref="E42:F42"/>
    <mergeCell ref="A43:C43"/>
    <mergeCell ref="E43:F43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2"/>
  <sheetViews>
    <sheetView rightToLeft="1" topLeftCell="A34" workbookViewId="0">
      <selection activeCell="G47" sqref="G47:I56"/>
    </sheetView>
  </sheetViews>
  <sheetFormatPr defaultRowHeight="12.75" x14ac:dyDescent="0.2"/>
  <cols>
    <col min="1" max="1" width="40.28515625" customWidth="1"/>
    <col min="2" max="2" width="1.28515625" customWidth="1"/>
    <col min="3" max="3" width="12.140625" style="20" bestFit="1" customWidth="1"/>
    <col min="4" max="4" width="1.28515625" style="20" customWidth="1"/>
    <col min="5" max="5" width="17.5703125" style="20" bestFit="1" customWidth="1"/>
    <col min="6" max="6" width="1.28515625" style="20" customWidth="1"/>
    <col min="7" max="7" width="17.7109375" style="20" bestFit="1" customWidth="1"/>
    <col min="8" max="8" width="1.28515625" style="20" customWidth="1"/>
    <col min="9" max="9" width="26.28515625" style="20" bestFit="1" customWidth="1"/>
    <col min="10" max="10" width="1.28515625" style="20" customWidth="1"/>
    <col min="11" max="11" width="12.140625" style="20" bestFit="1" customWidth="1"/>
    <col min="12" max="12" width="1.28515625" style="20" customWidth="1"/>
    <col min="13" max="13" width="17.5703125" style="20" bestFit="1" customWidth="1"/>
    <col min="14" max="14" width="1.28515625" style="20" customWidth="1"/>
    <col min="15" max="15" width="17.7109375" style="20" bestFit="1" customWidth="1"/>
    <col min="16" max="16" width="1.28515625" style="20" customWidth="1"/>
    <col min="17" max="17" width="18.28515625" style="20" customWidth="1"/>
    <col min="18" max="18" width="1.28515625" customWidth="1"/>
    <col min="19" max="19" width="0.28515625" customWidth="1"/>
  </cols>
  <sheetData>
    <row r="1" spans="1:1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8" ht="21.75" customHeight="1" x14ac:dyDescent="0.2">
      <c r="A2" s="11" t="s">
        <v>71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14.45" customHeight="1" x14ac:dyDescent="0.2"/>
    <row r="5" spans="1:18" ht="25.5" customHeight="1" x14ac:dyDescent="0.2">
      <c r="A5" s="12" t="s">
        <v>145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14.45" customHeight="1" x14ac:dyDescent="0.2">
      <c r="A6" s="13" t="s">
        <v>74</v>
      </c>
      <c r="C6" s="13" t="s">
        <v>90</v>
      </c>
      <c r="D6" s="13"/>
      <c r="E6" s="13"/>
      <c r="F6" s="13"/>
      <c r="G6" s="13"/>
      <c r="H6" s="13"/>
      <c r="I6" s="13"/>
      <c r="K6" s="13" t="s">
        <v>91</v>
      </c>
      <c r="L6" s="13"/>
      <c r="M6" s="13"/>
      <c r="N6" s="13"/>
      <c r="O6" s="13"/>
      <c r="P6" s="13"/>
      <c r="Q6" s="13"/>
      <c r="R6" s="13"/>
    </row>
    <row r="7" spans="1:18" ht="43.5" customHeight="1" x14ac:dyDescent="0.2">
      <c r="A7" s="13"/>
      <c r="C7" s="10" t="s">
        <v>13</v>
      </c>
      <c r="D7" s="21"/>
      <c r="E7" s="10" t="s">
        <v>15</v>
      </c>
      <c r="F7" s="21"/>
      <c r="G7" s="10" t="s">
        <v>143</v>
      </c>
      <c r="H7" s="21"/>
      <c r="I7" s="10" t="s">
        <v>146</v>
      </c>
      <c r="K7" s="10" t="s">
        <v>13</v>
      </c>
      <c r="L7" s="21"/>
      <c r="M7" s="10" t="s">
        <v>15</v>
      </c>
      <c r="N7" s="21"/>
      <c r="O7" s="10" t="s">
        <v>143</v>
      </c>
      <c r="P7" s="21"/>
      <c r="Q7" s="19" t="s">
        <v>146</v>
      </c>
      <c r="R7" s="19"/>
    </row>
    <row r="8" spans="1:18" ht="21.75" customHeight="1" x14ac:dyDescent="0.2">
      <c r="A8" s="5" t="s">
        <v>32</v>
      </c>
      <c r="C8" s="22">
        <v>30897544</v>
      </c>
      <c r="E8" s="22">
        <v>340922110106</v>
      </c>
      <c r="G8" s="22">
        <v>286243343719</v>
      </c>
      <c r="I8" s="22">
        <v>54678766387</v>
      </c>
      <c r="K8" s="22">
        <v>30897544</v>
      </c>
      <c r="M8" s="22">
        <v>340922110106</v>
      </c>
      <c r="O8" s="22">
        <v>391599721069</v>
      </c>
      <c r="Q8" s="37">
        <v>-50677610962</v>
      </c>
      <c r="R8" s="37"/>
    </row>
    <row r="9" spans="1:18" ht="21.75" customHeight="1" x14ac:dyDescent="0.2">
      <c r="A9" s="6" t="s">
        <v>47</v>
      </c>
      <c r="C9" s="24">
        <v>19238020</v>
      </c>
      <c r="E9" s="24">
        <v>302152149739</v>
      </c>
      <c r="G9" s="24">
        <v>256621410101</v>
      </c>
      <c r="I9" s="24">
        <v>45530739638</v>
      </c>
      <c r="K9" s="24">
        <v>19238020</v>
      </c>
      <c r="M9" s="24">
        <v>302152149739</v>
      </c>
      <c r="O9" s="24">
        <v>273891091006</v>
      </c>
      <c r="Q9" s="38">
        <v>28261058733</v>
      </c>
      <c r="R9" s="38"/>
    </row>
    <row r="10" spans="1:18" ht="21.75" customHeight="1" x14ac:dyDescent="0.2">
      <c r="A10" s="6" t="s">
        <v>49</v>
      </c>
      <c r="C10" s="24">
        <v>13157782</v>
      </c>
      <c r="E10" s="24">
        <v>211626199929</v>
      </c>
      <c r="G10" s="24">
        <v>187952317242</v>
      </c>
      <c r="I10" s="24">
        <v>23673882687</v>
      </c>
      <c r="K10" s="24">
        <v>13157782</v>
      </c>
      <c r="M10" s="24">
        <v>211626199929</v>
      </c>
      <c r="O10" s="24">
        <v>238046776187</v>
      </c>
      <c r="Q10" s="38">
        <v>-26420576257</v>
      </c>
      <c r="R10" s="38"/>
    </row>
    <row r="11" spans="1:18" ht="21.75" customHeight="1" x14ac:dyDescent="0.2">
      <c r="A11" s="6" t="s">
        <v>39</v>
      </c>
      <c r="C11" s="24">
        <v>46317973</v>
      </c>
      <c r="E11" s="24">
        <v>166719461820</v>
      </c>
      <c r="G11" s="24">
        <v>124820895055</v>
      </c>
      <c r="I11" s="24">
        <v>41898566765</v>
      </c>
      <c r="K11" s="24">
        <v>46317973</v>
      </c>
      <c r="M11" s="24">
        <v>166719461820</v>
      </c>
      <c r="O11" s="24">
        <v>164601512293</v>
      </c>
      <c r="Q11" s="38">
        <v>2117949527</v>
      </c>
      <c r="R11" s="38"/>
    </row>
    <row r="12" spans="1:18" ht="21.75" customHeight="1" x14ac:dyDescent="0.2">
      <c r="A12" s="6" t="s">
        <v>54</v>
      </c>
      <c r="C12" s="24">
        <v>10200</v>
      </c>
      <c r="E12" s="24">
        <v>465323353</v>
      </c>
      <c r="G12" s="24">
        <v>465323353</v>
      </c>
      <c r="I12" s="24">
        <v>0</v>
      </c>
      <c r="K12" s="24">
        <v>10200</v>
      </c>
      <c r="M12" s="24">
        <v>465323353</v>
      </c>
      <c r="O12" s="24">
        <v>465323353</v>
      </c>
      <c r="Q12" s="38">
        <v>0</v>
      </c>
      <c r="R12" s="38"/>
    </row>
    <row r="13" spans="1:18" ht="21.75" customHeight="1" x14ac:dyDescent="0.2">
      <c r="A13" s="6" t="s">
        <v>52</v>
      </c>
      <c r="C13" s="24">
        <v>14707675</v>
      </c>
      <c r="E13" s="24">
        <v>107604409496</v>
      </c>
      <c r="G13" s="24">
        <v>86405171212</v>
      </c>
      <c r="I13" s="24">
        <v>21199238284</v>
      </c>
      <c r="K13" s="24">
        <v>14707675</v>
      </c>
      <c r="M13" s="24">
        <v>107604409496</v>
      </c>
      <c r="O13" s="24">
        <v>150587692646</v>
      </c>
      <c r="Q13" s="38">
        <v>-42983283149</v>
      </c>
      <c r="R13" s="38"/>
    </row>
    <row r="14" spans="1:18" ht="21.75" customHeight="1" x14ac:dyDescent="0.2">
      <c r="A14" s="6" t="s">
        <v>22</v>
      </c>
      <c r="C14" s="24">
        <v>12754435</v>
      </c>
      <c r="E14" s="24">
        <v>301369041076</v>
      </c>
      <c r="G14" s="24">
        <v>201186800923</v>
      </c>
      <c r="I14" s="24">
        <v>100182240153</v>
      </c>
      <c r="K14" s="24">
        <v>12754435</v>
      </c>
      <c r="M14" s="24">
        <v>301369041076</v>
      </c>
      <c r="O14" s="24">
        <v>304158321371</v>
      </c>
      <c r="Q14" s="38">
        <v>-2789280294</v>
      </c>
      <c r="R14" s="38"/>
    </row>
    <row r="15" spans="1:18" ht="21.75" customHeight="1" x14ac:dyDescent="0.2">
      <c r="A15" s="6" t="s">
        <v>20</v>
      </c>
      <c r="C15" s="24">
        <v>36550000</v>
      </c>
      <c r="E15" s="24">
        <v>178029384750</v>
      </c>
      <c r="G15" s="24">
        <v>126291865590</v>
      </c>
      <c r="I15" s="24">
        <v>51737519160</v>
      </c>
      <c r="K15" s="24">
        <v>36550000</v>
      </c>
      <c r="M15" s="24">
        <v>178029384750</v>
      </c>
      <c r="O15" s="24">
        <v>128645200053</v>
      </c>
      <c r="Q15" s="38">
        <v>49384184697</v>
      </c>
      <c r="R15" s="38"/>
    </row>
    <row r="16" spans="1:18" ht="21.75" customHeight="1" x14ac:dyDescent="0.2">
      <c r="A16" s="6" t="s">
        <v>50</v>
      </c>
      <c r="C16" s="24">
        <v>26122298</v>
      </c>
      <c r="E16" s="24">
        <v>331077596667</v>
      </c>
      <c r="G16" s="24">
        <v>280366650883</v>
      </c>
      <c r="I16" s="24">
        <v>50710945784</v>
      </c>
      <c r="K16" s="24">
        <v>26122298</v>
      </c>
      <c r="M16" s="24">
        <v>331077596667</v>
      </c>
      <c r="O16" s="24">
        <v>283433875726</v>
      </c>
      <c r="Q16" s="38">
        <v>47643720941</v>
      </c>
      <c r="R16" s="38"/>
    </row>
    <row r="17" spans="1:18" ht="21.75" customHeight="1" x14ac:dyDescent="0.2">
      <c r="A17" s="6" t="s">
        <v>30</v>
      </c>
      <c r="C17" s="24">
        <v>19000000</v>
      </c>
      <c r="E17" s="24">
        <v>179803764000</v>
      </c>
      <c r="G17" s="24">
        <v>149018035500</v>
      </c>
      <c r="I17" s="24">
        <v>30785728499</v>
      </c>
      <c r="K17" s="24">
        <v>19000000</v>
      </c>
      <c r="M17" s="24">
        <v>179803764000</v>
      </c>
      <c r="O17" s="24">
        <v>159698620800</v>
      </c>
      <c r="Q17" s="38">
        <v>20105143199</v>
      </c>
      <c r="R17" s="38"/>
    </row>
    <row r="18" spans="1:18" ht="21.75" customHeight="1" x14ac:dyDescent="0.2">
      <c r="A18" s="6" t="s">
        <v>27</v>
      </c>
      <c r="C18" s="24">
        <v>17300000</v>
      </c>
      <c r="E18" s="24">
        <v>116424130050</v>
      </c>
      <c r="G18" s="24">
        <v>59671090970</v>
      </c>
      <c r="I18" s="24">
        <v>56753039080</v>
      </c>
      <c r="K18" s="24">
        <v>17300000</v>
      </c>
      <c r="M18" s="24">
        <v>116424130050</v>
      </c>
      <c r="O18" s="24">
        <v>154773585001</v>
      </c>
      <c r="Q18" s="38">
        <v>-38349454951</v>
      </c>
      <c r="R18" s="38"/>
    </row>
    <row r="19" spans="1:18" ht="21.75" customHeight="1" x14ac:dyDescent="0.2">
      <c r="A19" s="6" t="s">
        <v>41</v>
      </c>
      <c r="C19" s="24">
        <v>14456055</v>
      </c>
      <c r="E19" s="24">
        <v>217562427897</v>
      </c>
      <c r="G19" s="24">
        <v>167486414648</v>
      </c>
      <c r="I19" s="24">
        <v>50076013249</v>
      </c>
      <c r="K19" s="24">
        <v>14456055</v>
      </c>
      <c r="M19" s="24">
        <v>217562427897</v>
      </c>
      <c r="O19" s="24">
        <v>166209208465</v>
      </c>
      <c r="Q19" s="38">
        <v>51353219432</v>
      </c>
      <c r="R19" s="38"/>
    </row>
    <row r="20" spans="1:18" ht="21.75" customHeight="1" x14ac:dyDescent="0.2">
      <c r="A20" s="6" t="s">
        <v>51</v>
      </c>
      <c r="C20" s="24">
        <v>25492637</v>
      </c>
      <c r="E20" s="24">
        <v>99336546774</v>
      </c>
      <c r="G20" s="24">
        <v>79225429350</v>
      </c>
      <c r="I20" s="24">
        <v>20111117424</v>
      </c>
      <c r="K20" s="24">
        <v>25492637</v>
      </c>
      <c r="M20" s="24">
        <v>99336546774</v>
      </c>
      <c r="O20" s="24">
        <v>155302231800</v>
      </c>
      <c r="Q20" s="38">
        <v>-55965685025</v>
      </c>
      <c r="R20" s="38"/>
    </row>
    <row r="21" spans="1:18" ht="21.75" customHeight="1" x14ac:dyDescent="0.2">
      <c r="A21" s="6" t="s">
        <v>35</v>
      </c>
      <c r="C21" s="24">
        <v>26282424</v>
      </c>
      <c r="E21" s="24">
        <v>399728466731</v>
      </c>
      <c r="G21" s="24">
        <v>348457714243</v>
      </c>
      <c r="I21" s="24">
        <v>51270752488</v>
      </c>
      <c r="K21" s="24">
        <v>26282424</v>
      </c>
      <c r="M21" s="24">
        <v>399728466731</v>
      </c>
      <c r="O21" s="24">
        <v>517452915412</v>
      </c>
      <c r="Q21" s="38">
        <v>-117724448680</v>
      </c>
      <c r="R21" s="38"/>
    </row>
    <row r="22" spans="1:18" ht="21.75" customHeight="1" x14ac:dyDescent="0.2">
      <c r="A22" s="6" t="s">
        <v>48</v>
      </c>
      <c r="C22" s="24">
        <v>71378936</v>
      </c>
      <c r="E22" s="24">
        <v>562667054453</v>
      </c>
      <c r="G22" s="24">
        <v>438129153324</v>
      </c>
      <c r="I22" s="24">
        <v>124537901129</v>
      </c>
      <c r="K22" s="24">
        <v>71378936</v>
      </c>
      <c r="M22" s="24">
        <v>562667054453</v>
      </c>
      <c r="O22" s="24">
        <v>494982597809</v>
      </c>
      <c r="Q22" s="38">
        <v>67684456644</v>
      </c>
      <c r="R22" s="38"/>
    </row>
    <row r="23" spans="1:18" ht="21.75" customHeight="1" x14ac:dyDescent="0.2">
      <c r="A23" s="6" t="s">
        <v>25</v>
      </c>
      <c r="C23" s="24">
        <v>66889439</v>
      </c>
      <c r="E23" s="24">
        <v>486717390853</v>
      </c>
      <c r="G23" s="24">
        <v>381649177546</v>
      </c>
      <c r="I23" s="24">
        <v>105068213307</v>
      </c>
      <c r="K23" s="24">
        <v>66889439</v>
      </c>
      <c r="M23" s="24">
        <v>486717390853</v>
      </c>
      <c r="O23" s="24">
        <v>564512383695</v>
      </c>
      <c r="Q23" s="38">
        <v>-77794992841</v>
      </c>
      <c r="R23" s="38"/>
    </row>
    <row r="24" spans="1:18" ht="21.75" customHeight="1" x14ac:dyDescent="0.2">
      <c r="A24" s="6" t="s">
        <v>38</v>
      </c>
      <c r="C24" s="24">
        <v>1440000</v>
      </c>
      <c r="E24" s="24">
        <v>194245322400</v>
      </c>
      <c r="G24" s="24">
        <v>169882349760</v>
      </c>
      <c r="I24" s="24">
        <v>24362972639</v>
      </c>
      <c r="K24" s="24">
        <v>1440000</v>
      </c>
      <c r="M24" s="24">
        <v>194245322400</v>
      </c>
      <c r="O24" s="24">
        <v>171485553600</v>
      </c>
      <c r="Q24" s="38">
        <v>22759768799</v>
      </c>
      <c r="R24" s="38"/>
    </row>
    <row r="25" spans="1:18" ht="21.75" customHeight="1" x14ac:dyDescent="0.2">
      <c r="A25" s="6" t="s">
        <v>37</v>
      </c>
      <c r="C25" s="24">
        <v>2535127</v>
      </c>
      <c r="E25" s="24">
        <v>360870156790</v>
      </c>
      <c r="G25" s="24">
        <v>290308952949</v>
      </c>
      <c r="I25" s="24">
        <v>70561203841</v>
      </c>
      <c r="K25" s="24">
        <v>2535127</v>
      </c>
      <c r="M25" s="24">
        <v>360870156790</v>
      </c>
      <c r="O25" s="24">
        <v>300993935245</v>
      </c>
      <c r="Q25" s="38">
        <v>59876221545</v>
      </c>
      <c r="R25" s="38"/>
    </row>
    <row r="26" spans="1:18" ht="21.75" customHeight="1" x14ac:dyDescent="0.2">
      <c r="A26" s="6" t="s">
        <v>43</v>
      </c>
      <c r="C26" s="24">
        <v>14040447</v>
      </c>
      <c r="E26" s="24">
        <v>117517151385</v>
      </c>
      <c r="G26" s="24">
        <v>101466709094</v>
      </c>
      <c r="I26" s="24">
        <v>16050442291</v>
      </c>
      <c r="K26" s="24">
        <v>14040447</v>
      </c>
      <c r="M26" s="24">
        <v>117517151385</v>
      </c>
      <c r="O26" s="24">
        <v>133380201533</v>
      </c>
      <c r="Q26" s="38">
        <v>-15863050147</v>
      </c>
      <c r="R26" s="38"/>
    </row>
    <row r="27" spans="1:18" ht="21.75" customHeight="1" x14ac:dyDescent="0.2">
      <c r="A27" s="6" t="s">
        <v>23</v>
      </c>
      <c r="C27" s="24">
        <v>1491158</v>
      </c>
      <c r="E27" s="24">
        <v>422303170260</v>
      </c>
      <c r="G27" s="24">
        <v>380753038128</v>
      </c>
      <c r="I27" s="24">
        <v>41550132132</v>
      </c>
      <c r="K27" s="24">
        <v>1491158</v>
      </c>
      <c r="M27" s="24">
        <v>422303170260</v>
      </c>
      <c r="O27" s="24">
        <v>422222744756</v>
      </c>
      <c r="Q27" s="38">
        <v>80425504</v>
      </c>
      <c r="R27" s="38"/>
    </row>
    <row r="28" spans="1:18" ht="21.75" customHeight="1" x14ac:dyDescent="0.2">
      <c r="A28" s="6" t="s">
        <v>34</v>
      </c>
      <c r="C28" s="24">
        <v>53573515</v>
      </c>
      <c r="E28" s="24">
        <v>374913458203</v>
      </c>
      <c r="G28" s="24">
        <v>283847831282</v>
      </c>
      <c r="I28" s="24">
        <v>91065626921</v>
      </c>
      <c r="K28" s="24">
        <v>53573515</v>
      </c>
      <c r="M28" s="24">
        <v>374913458203</v>
      </c>
      <c r="O28" s="24">
        <v>325919085824</v>
      </c>
      <c r="Q28" s="38">
        <v>48994372379</v>
      </c>
      <c r="R28" s="38"/>
    </row>
    <row r="29" spans="1:18" ht="21.75" customHeight="1" x14ac:dyDescent="0.2">
      <c r="A29" s="6" t="s">
        <v>33</v>
      </c>
      <c r="C29" s="24">
        <v>29116440</v>
      </c>
      <c r="E29" s="24">
        <v>205496699992</v>
      </c>
      <c r="G29" s="24">
        <v>180026686472</v>
      </c>
      <c r="I29" s="24">
        <v>25470013520</v>
      </c>
      <c r="K29" s="24">
        <v>29116440</v>
      </c>
      <c r="M29" s="24">
        <v>205496699992</v>
      </c>
      <c r="O29" s="24">
        <v>269461165764</v>
      </c>
      <c r="Q29" s="38">
        <v>-63964465771</v>
      </c>
      <c r="R29" s="38"/>
    </row>
    <row r="30" spans="1:18" ht="21.75" customHeight="1" x14ac:dyDescent="0.2">
      <c r="A30" s="6" t="s">
        <v>45</v>
      </c>
      <c r="C30" s="24">
        <v>11563426</v>
      </c>
      <c r="E30" s="24">
        <v>156096988695</v>
      </c>
      <c r="G30" s="24">
        <v>134602042535</v>
      </c>
      <c r="I30" s="24">
        <v>21494946160</v>
      </c>
      <c r="K30" s="24">
        <v>11563426</v>
      </c>
      <c r="M30" s="24">
        <v>156096988695</v>
      </c>
      <c r="O30" s="24">
        <v>155858499453</v>
      </c>
      <c r="Q30" s="38">
        <v>238489242</v>
      </c>
      <c r="R30" s="38"/>
    </row>
    <row r="31" spans="1:18" ht="21.75" customHeight="1" x14ac:dyDescent="0.2">
      <c r="A31" s="6" t="s">
        <v>46</v>
      </c>
      <c r="C31" s="24">
        <v>101200000</v>
      </c>
      <c r="E31" s="24">
        <v>170211579120</v>
      </c>
      <c r="G31" s="24">
        <v>146772277740</v>
      </c>
      <c r="I31" s="24">
        <v>23439301380</v>
      </c>
      <c r="K31" s="24">
        <v>101200000</v>
      </c>
      <c r="M31" s="24">
        <v>170211579120</v>
      </c>
      <c r="O31" s="24">
        <v>203208091974</v>
      </c>
      <c r="Q31" s="38">
        <v>-32996512854</v>
      </c>
      <c r="R31" s="38"/>
    </row>
    <row r="32" spans="1:18" ht="21.75" customHeight="1" x14ac:dyDescent="0.2">
      <c r="A32" s="6" t="s">
        <v>28</v>
      </c>
      <c r="C32" s="24">
        <v>15130132</v>
      </c>
      <c r="E32" s="24">
        <v>182737308732</v>
      </c>
      <c r="G32" s="24">
        <v>139293267726</v>
      </c>
      <c r="I32" s="24">
        <v>43444041006</v>
      </c>
      <c r="K32" s="24">
        <v>15130132</v>
      </c>
      <c r="M32" s="24">
        <v>182737308732</v>
      </c>
      <c r="O32" s="24">
        <v>231617658803</v>
      </c>
      <c r="Q32" s="38">
        <v>-48880350070</v>
      </c>
      <c r="R32" s="38"/>
    </row>
    <row r="33" spans="1:18" ht="21.75" customHeight="1" x14ac:dyDescent="0.2">
      <c r="A33" s="6" t="s">
        <v>29</v>
      </c>
      <c r="C33" s="24">
        <v>11759585</v>
      </c>
      <c r="E33" s="24">
        <v>31094377148</v>
      </c>
      <c r="G33" s="24">
        <v>26793753489</v>
      </c>
      <c r="I33" s="24">
        <v>4300623659</v>
      </c>
      <c r="K33" s="24">
        <v>11759585</v>
      </c>
      <c r="M33" s="24">
        <v>31094377148</v>
      </c>
      <c r="O33" s="24">
        <v>36780900007</v>
      </c>
      <c r="Q33" s="38">
        <v>-5686522858</v>
      </c>
      <c r="R33" s="38"/>
    </row>
    <row r="34" spans="1:18" ht="21.75" customHeight="1" x14ac:dyDescent="0.2">
      <c r="A34" s="6" t="s">
        <v>42</v>
      </c>
      <c r="C34" s="24">
        <v>172417682</v>
      </c>
      <c r="E34" s="24">
        <v>475098060707</v>
      </c>
      <c r="G34" s="24">
        <v>382203706846</v>
      </c>
      <c r="I34" s="24">
        <v>92894353861</v>
      </c>
      <c r="K34" s="24">
        <v>172417682</v>
      </c>
      <c r="M34" s="24">
        <v>475098060707</v>
      </c>
      <c r="O34" s="24">
        <v>580250846205</v>
      </c>
      <c r="Q34" s="38">
        <v>-105152785497</v>
      </c>
      <c r="R34" s="38"/>
    </row>
    <row r="35" spans="1:18" ht="21.75" customHeight="1" x14ac:dyDescent="0.2">
      <c r="A35" s="6" t="s">
        <v>24</v>
      </c>
      <c r="C35" s="24">
        <v>8614506</v>
      </c>
      <c r="E35" s="24">
        <v>383547953583</v>
      </c>
      <c r="G35" s="24">
        <v>297660216146</v>
      </c>
      <c r="I35" s="24">
        <v>85887737437</v>
      </c>
      <c r="K35" s="24">
        <v>8614506</v>
      </c>
      <c r="M35" s="24">
        <v>383547953583</v>
      </c>
      <c r="O35" s="24">
        <v>412491088356</v>
      </c>
      <c r="Q35" s="38">
        <v>-28943134772</v>
      </c>
      <c r="R35" s="38"/>
    </row>
    <row r="36" spans="1:18" ht="21.75" customHeight="1" x14ac:dyDescent="0.2">
      <c r="A36" s="6" t="s">
        <v>36</v>
      </c>
      <c r="C36" s="24">
        <v>10359466</v>
      </c>
      <c r="E36" s="24">
        <v>175063062014</v>
      </c>
      <c r="G36" s="24">
        <v>155703146920</v>
      </c>
      <c r="I36" s="24">
        <v>19359915094</v>
      </c>
      <c r="K36" s="24">
        <v>10359466</v>
      </c>
      <c r="M36" s="24">
        <v>175063062014</v>
      </c>
      <c r="O36" s="24">
        <v>226861132716</v>
      </c>
      <c r="Q36" s="38">
        <v>-51798070713</v>
      </c>
      <c r="R36" s="38"/>
    </row>
    <row r="37" spans="1:18" ht="21.75" customHeight="1" x14ac:dyDescent="0.2">
      <c r="A37" s="6" t="s">
        <v>53</v>
      </c>
      <c r="C37" s="24">
        <v>13553593</v>
      </c>
      <c r="E37" s="24">
        <v>52867852353</v>
      </c>
      <c r="G37" s="24">
        <v>44086100780</v>
      </c>
      <c r="I37" s="24">
        <v>8781751573</v>
      </c>
      <c r="K37" s="24">
        <v>13553593</v>
      </c>
      <c r="M37" s="24">
        <v>52867852353</v>
      </c>
      <c r="O37" s="24">
        <v>47381678709</v>
      </c>
      <c r="Q37" s="38">
        <v>5486173644</v>
      </c>
      <c r="R37" s="38"/>
    </row>
    <row r="38" spans="1:18" ht="21.75" customHeight="1" x14ac:dyDescent="0.2">
      <c r="A38" s="7" t="s">
        <v>21</v>
      </c>
      <c r="C38" s="25">
        <v>42413355</v>
      </c>
      <c r="E38" s="25">
        <v>174167072566</v>
      </c>
      <c r="G38" s="25">
        <v>140997427367</v>
      </c>
      <c r="I38" s="25">
        <v>33169645199</v>
      </c>
      <c r="K38" s="25">
        <v>42413355</v>
      </c>
      <c r="M38" s="25">
        <v>174167072566</v>
      </c>
      <c r="O38" s="25">
        <v>146250272705</v>
      </c>
      <c r="Q38" s="39">
        <v>27916799861</v>
      </c>
      <c r="R38" s="39"/>
    </row>
    <row r="39" spans="1:18" ht="21.75" customHeight="1" x14ac:dyDescent="0.2">
      <c r="A39" s="9" t="s">
        <v>55</v>
      </c>
      <c r="C39" s="26">
        <v>929763850</v>
      </c>
      <c r="E39" s="26">
        <v>7478435671642</v>
      </c>
      <c r="G39" s="26">
        <v>6048388300893</v>
      </c>
      <c r="I39" s="26">
        <v>1430047370747</v>
      </c>
      <c r="K39" s="26">
        <v>929763850</v>
      </c>
      <c r="M39" s="26">
        <v>7478435671642</v>
      </c>
      <c r="O39" s="26">
        <v>7812523912336</v>
      </c>
      <c r="Q39" s="44">
        <f t="shared" ref="Q39:R39" si="0">SUM(Q8:R38)</f>
        <v>-334088240694</v>
      </c>
      <c r="R39" s="44"/>
    </row>
    <row r="41" spans="1:18" x14ac:dyDescent="0.2">
      <c r="I41" s="32"/>
      <c r="Q41" s="32"/>
    </row>
    <row r="43" spans="1:18" x14ac:dyDescent="0.2">
      <c r="I43" s="32"/>
    </row>
    <row r="47" spans="1:18" ht="18.75" x14ac:dyDescent="0.2">
      <c r="G47" s="6"/>
      <c r="I47" s="32"/>
    </row>
    <row r="48" spans="1:18" ht="18.75" x14ac:dyDescent="0.2">
      <c r="G48" s="6"/>
      <c r="I48" s="32"/>
    </row>
    <row r="49" spans="7:9" ht="18.75" x14ac:dyDescent="0.2">
      <c r="G49" s="6"/>
      <c r="I49" s="32"/>
    </row>
    <row r="50" spans="7:9" ht="18.75" x14ac:dyDescent="0.2">
      <c r="G50" s="6"/>
      <c r="I50" s="32"/>
    </row>
    <row r="51" spans="7:9" ht="18.75" x14ac:dyDescent="0.2">
      <c r="G51" s="6"/>
      <c r="I51" s="32"/>
    </row>
    <row r="52" spans="7:9" x14ac:dyDescent="0.2">
      <c r="I52" s="32"/>
    </row>
  </sheetData>
  <mergeCells count="40">
    <mergeCell ref="Q38:R38"/>
    <mergeCell ref="Q39:R39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1"/>
  <sheetViews>
    <sheetView rightToLeft="1" workbookViewId="0">
      <selection activeCell="F20" sqref="F20:F23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6.140625" bestFit="1" customWidth="1"/>
    <col min="5" max="5" width="1.28515625" customWidth="1"/>
    <col min="6" max="6" width="15.85546875" bestFit="1" customWidth="1"/>
    <col min="7" max="7" width="1.28515625" customWidth="1"/>
    <col min="8" max="8" width="16" bestFit="1" customWidth="1"/>
    <col min="9" max="9" width="1.28515625" customWidth="1"/>
    <col min="10" max="10" width="13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4.45" customHeight="1" x14ac:dyDescent="0.2"/>
    <row r="5" spans="1:12" ht="14.45" customHeight="1" x14ac:dyDescent="0.2">
      <c r="A5" s="1" t="s">
        <v>57</v>
      </c>
      <c r="B5" s="12" t="s">
        <v>58</v>
      </c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ht="14.45" customHeight="1" x14ac:dyDescent="0.2">
      <c r="D6" s="2" t="s">
        <v>7</v>
      </c>
      <c r="F6" s="13" t="s">
        <v>8</v>
      </c>
      <c r="G6" s="13"/>
      <c r="H6" s="13"/>
      <c r="J6" s="35" t="s">
        <v>9</v>
      </c>
      <c r="K6" s="35"/>
      <c r="L6" s="35"/>
    </row>
    <row r="7" spans="1:12" ht="14.45" customHeight="1" x14ac:dyDescent="0.2">
      <c r="D7" s="3"/>
      <c r="F7" s="3"/>
      <c r="G7" s="3"/>
      <c r="H7" s="3"/>
      <c r="J7" s="34"/>
    </row>
    <row r="8" spans="1:12" ht="14.45" customHeight="1" x14ac:dyDescent="0.2">
      <c r="A8" s="13" t="s">
        <v>59</v>
      </c>
      <c r="B8" s="13"/>
      <c r="D8" s="2" t="s">
        <v>60</v>
      </c>
      <c r="F8" s="2" t="s">
        <v>61</v>
      </c>
      <c r="H8" s="2" t="s">
        <v>62</v>
      </c>
      <c r="J8" s="2" t="s">
        <v>60</v>
      </c>
      <c r="L8" s="2" t="s">
        <v>18</v>
      </c>
    </row>
    <row r="9" spans="1:12" ht="21.75" customHeight="1" x14ac:dyDescent="0.2">
      <c r="A9" s="15" t="s">
        <v>63</v>
      </c>
      <c r="B9" s="15"/>
      <c r="D9" s="22">
        <v>13047553850</v>
      </c>
      <c r="E9" s="20"/>
      <c r="F9" s="22">
        <v>51350731465</v>
      </c>
      <c r="G9" s="20"/>
      <c r="H9" s="22">
        <v>63305645737</v>
      </c>
      <c r="I9" s="20"/>
      <c r="J9" s="22">
        <v>1092639578</v>
      </c>
      <c r="K9" s="20"/>
      <c r="L9" s="23">
        <f>J9/8036739626293*100</f>
        <v>1.3595557761076642E-2</v>
      </c>
    </row>
    <row r="10" spans="1:12" ht="21.75" customHeight="1" x14ac:dyDescent="0.2">
      <c r="A10" s="16" t="s">
        <v>64</v>
      </c>
      <c r="B10" s="16"/>
      <c r="D10" s="24">
        <v>10137</v>
      </c>
      <c r="E10" s="20"/>
      <c r="F10" s="24">
        <v>0</v>
      </c>
      <c r="G10" s="20"/>
      <c r="H10" s="24">
        <v>0</v>
      </c>
      <c r="I10" s="20"/>
      <c r="J10" s="24">
        <v>10137</v>
      </c>
      <c r="K10" s="20"/>
      <c r="L10" s="33">
        <f t="shared" ref="L10:L16" si="0">J10/8036739626293*100</f>
        <v>1.2613323899203837E-7</v>
      </c>
    </row>
    <row r="11" spans="1:12" ht="21.75" customHeight="1" x14ac:dyDescent="0.2">
      <c r="A11" s="16" t="s">
        <v>65</v>
      </c>
      <c r="B11" s="16"/>
      <c r="D11" s="24">
        <v>20917340</v>
      </c>
      <c r="E11" s="20"/>
      <c r="F11" s="24">
        <v>88451</v>
      </c>
      <c r="G11" s="20"/>
      <c r="H11" s="24">
        <v>0</v>
      </c>
      <c r="I11" s="20"/>
      <c r="J11" s="24">
        <v>21005791</v>
      </c>
      <c r="K11" s="20"/>
      <c r="L11" s="33">
        <f t="shared" si="0"/>
        <v>2.6137204857648301E-4</v>
      </c>
    </row>
    <row r="12" spans="1:12" ht="21.75" customHeight="1" x14ac:dyDescent="0.2">
      <c r="A12" s="16" t="s">
        <v>66</v>
      </c>
      <c r="B12" s="16"/>
      <c r="D12" s="24">
        <v>547768</v>
      </c>
      <c r="E12" s="20"/>
      <c r="F12" s="24">
        <v>2251</v>
      </c>
      <c r="G12" s="20"/>
      <c r="H12" s="24">
        <v>0</v>
      </c>
      <c r="I12" s="20"/>
      <c r="J12" s="24">
        <v>550019</v>
      </c>
      <c r="K12" s="20"/>
      <c r="L12" s="33">
        <f t="shared" si="0"/>
        <v>6.843807633142147E-6</v>
      </c>
    </row>
    <row r="13" spans="1:12" ht="21.75" customHeight="1" x14ac:dyDescent="0.2">
      <c r="A13" s="16" t="s">
        <v>67</v>
      </c>
      <c r="B13" s="16"/>
      <c r="D13" s="24">
        <v>496000</v>
      </c>
      <c r="E13" s="20"/>
      <c r="F13" s="24">
        <v>0</v>
      </c>
      <c r="G13" s="20"/>
      <c r="H13" s="24">
        <v>0</v>
      </c>
      <c r="I13" s="20"/>
      <c r="J13" s="24">
        <v>496000</v>
      </c>
      <c r="K13" s="20"/>
      <c r="L13" s="33">
        <f t="shared" si="0"/>
        <v>6.1716569537388801E-6</v>
      </c>
    </row>
    <row r="14" spans="1:12" ht="21.75" customHeight="1" x14ac:dyDescent="0.2">
      <c r="A14" s="16" t="s">
        <v>68</v>
      </c>
      <c r="B14" s="16"/>
      <c r="D14" s="24">
        <v>292557</v>
      </c>
      <c r="E14" s="20"/>
      <c r="F14" s="24">
        <v>0</v>
      </c>
      <c r="G14" s="20"/>
      <c r="H14" s="24">
        <v>0</v>
      </c>
      <c r="I14" s="20"/>
      <c r="J14" s="24">
        <v>292557</v>
      </c>
      <c r="K14" s="20"/>
      <c r="L14" s="33">
        <f t="shared" si="0"/>
        <v>3.6402448455947288E-6</v>
      </c>
    </row>
    <row r="15" spans="1:12" ht="21.75" customHeight="1" x14ac:dyDescent="0.2">
      <c r="A15" s="16" t="s">
        <v>69</v>
      </c>
      <c r="B15" s="16"/>
      <c r="D15" s="24">
        <v>433945</v>
      </c>
      <c r="E15" s="20"/>
      <c r="F15" s="24">
        <v>0</v>
      </c>
      <c r="G15" s="20"/>
      <c r="H15" s="24">
        <v>0</v>
      </c>
      <c r="I15" s="20"/>
      <c r="J15" s="24">
        <v>433945</v>
      </c>
      <c r="K15" s="20"/>
      <c r="L15" s="33">
        <f t="shared" si="0"/>
        <v>5.3995154773996334E-6</v>
      </c>
    </row>
    <row r="16" spans="1:12" ht="21.75" customHeight="1" x14ac:dyDescent="0.2">
      <c r="A16" s="17" t="s">
        <v>70</v>
      </c>
      <c r="B16" s="17"/>
      <c r="D16" s="25">
        <v>128407173270</v>
      </c>
      <c r="E16" s="20"/>
      <c r="F16" s="25">
        <v>642710076343</v>
      </c>
      <c r="G16" s="20"/>
      <c r="H16" s="25">
        <v>767299675153</v>
      </c>
      <c r="I16" s="20"/>
      <c r="J16" s="25">
        <v>3817574460</v>
      </c>
      <c r="K16" s="20"/>
      <c r="L16" s="33">
        <f t="shared" si="0"/>
        <v>4.750153218240917E-2</v>
      </c>
    </row>
    <row r="17" spans="1:12" ht="21.75" customHeight="1" x14ac:dyDescent="0.2">
      <c r="A17" s="18" t="s">
        <v>55</v>
      </c>
      <c r="B17" s="18"/>
      <c r="D17" s="26">
        <v>141477424867</v>
      </c>
      <c r="E17" s="20"/>
      <c r="F17" s="26">
        <v>694060898510</v>
      </c>
      <c r="G17" s="20"/>
      <c r="H17" s="26">
        <v>830605320890</v>
      </c>
      <c r="I17" s="20"/>
      <c r="J17" s="26">
        <v>4933002487</v>
      </c>
      <c r="K17" s="20"/>
      <c r="L17" s="27">
        <f>SUM(L9:L16)</f>
        <v>6.1380643350211164E-2</v>
      </c>
    </row>
    <row r="21" spans="1:12" x14ac:dyDescent="0.2">
      <c r="F21" s="36"/>
    </row>
  </sheetData>
  <mergeCells count="16"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25"/>
  <sheetViews>
    <sheetView rightToLeft="1" tabSelected="1" workbookViewId="0">
      <selection activeCell="M8" sqref="M8:S29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3.85546875" bestFit="1" customWidth="1"/>
    <col min="16" max="16" width="15.42578125" bestFit="1" customWidth="1"/>
  </cols>
  <sheetData>
    <row r="1" spans="1:16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6" ht="21.75" customHeight="1" x14ac:dyDescent="0.2">
      <c r="A2" s="11" t="s">
        <v>71</v>
      </c>
      <c r="B2" s="11"/>
      <c r="C2" s="11"/>
      <c r="D2" s="11"/>
      <c r="E2" s="11"/>
      <c r="F2" s="11"/>
      <c r="G2" s="11"/>
      <c r="H2" s="11"/>
      <c r="I2" s="11"/>
      <c r="J2" s="11"/>
    </row>
    <row r="3" spans="1:16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6" ht="14.45" customHeight="1" x14ac:dyDescent="0.2"/>
    <row r="5" spans="1:16" ht="29.1" customHeight="1" x14ac:dyDescent="0.2">
      <c r="A5" s="1" t="s">
        <v>72</v>
      </c>
      <c r="B5" s="12" t="s">
        <v>73</v>
      </c>
      <c r="C5" s="12"/>
      <c r="D5" s="12"/>
      <c r="E5" s="12"/>
      <c r="F5" s="12"/>
      <c r="G5" s="12"/>
      <c r="H5" s="12"/>
      <c r="I5" s="12"/>
      <c r="J5" s="12"/>
    </row>
    <row r="6" spans="1:16" ht="14.45" customHeight="1" x14ac:dyDescent="0.2"/>
    <row r="7" spans="1:16" ht="14.45" customHeight="1" x14ac:dyDescent="0.2">
      <c r="A7" s="13" t="s">
        <v>74</v>
      </c>
      <c r="B7" s="13"/>
      <c r="D7" s="2" t="s">
        <v>75</v>
      </c>
      <c r="F7" s="2" t="s">
        <v>60</v>
      </c>
      <c r="H7" s="2" t="s">
        <v>76</v>
      </c>
      <c r="J7" s="2" t="s">
        <v>77</v>
      </c>
    </row>
    <row r="8" spans="1:16" ht="21.75" customHeight="1" x14ac:dyDescent="0.2">
      <c r="A8" s="15" t="s">
        <v>78</v>
      </c>
      <c r="B8" s="15"/>
      <c r="D8" s="40" t="s">
        <v>79</v>
      </c>
      <c r="E8" s="20"/>
      <c r="F8" s="22">
        <f>'درآمد سرمایه گذاری در سهام'!J54</f>
        <v>1403584630653</v>
      </c>
      <c r="G8" s="20"/>
      <c r="H8" s="23">
        <f>F8/F$13*100</f>
        <v>99.990148361475462</v>
      </c>
      <c r="I8" s="20"/>
      <c r="J8" s="23">
        <f>F8/8036739626293*100</f>
        <v>17.464602511956866</v>
      </c>
      <c r="K8" s="20"/>
      <c r="L8" s="20"/>
      <c r="M8" s="32"/>
      <c r="P8" s="36"/>
    </row>
    <row r="9" spans="1:16" ht="21.75" customHeight="1" x14ac:dyDescent="0.2">
      <c r="A9" s="16" t="s">
        <v>80</v>
      </c>
      <c r="B9" s="16"/>
      <c r="D9" s="41" t="s">
        <v>81</v>
      </c>
      <c r="E9" s="20"/>
      <c r="F9" s="24">
        <v>0</v>
      </c>
      <c r="G9" s="20"/>
      <c r="H9" s="33">
        <f t="shared" ref="H9:H12" si="0">F9/F$13*100</f>
        <v>0</v>
      </c>
      <c r="I9" s="20"/>
      <c r="J9" s="33">
        <f t="shared" ref="J9:J12" si="1">F9/8036739626293*100</f>
        <v>0</v>
      </c>
      <c r="K9" s="20"/>
      <c r="L9" s="20"/>
      <c r="M9" s="20"/>
      <c r="P9" s="36"/>
    </row>
    <row r="10" spans="1:16" ht="21.75" customHeight="1" x14ac:dyDescent="0.2">
      <c r="A10" s="16" t="s">
        <v>82</v>
      </c>
      <c r="B10" s="16"/>
      <c r="D10" s="41" t="s">
        <v>83</v>
      </c>
      <c r="E10" s="20"/>
      <c r="F10" s="24">
        <v>0</v>
      </c>
      <c r="G10" s="20"/>
      <c r="H10" s="33">
        <f t="shared" si="0"/>
        <v>0</v>
      </c>
      <c r="I10" s="20"/>
      <c r="J10" s="33">
        <f t="shared" si="1"/>
        <v>0</v>
      </c>
      <c r="K10" s="20"/>
      <c r="L10" s="20"/>
      <c r="M10" s="20"/>
      <c r="P10" s="36"/>
    </row>
    <row r="11" spans="1:16" ht="21.75" customHeight="1" x14ac:dyDescent="0.2">
      <c r="A11" s="16" t="s">
        <v>84</v>
      </c>
      <c r="B11" s="16"/>
      <c r="D11" s="41" t="s">
        <v>85</v>
      </c>
      <c r="E11" s="20"/>
      <c r="F11" s="24">
        <f>'سود سپرده بانکی'!G14</f>
        <v>590991</v>
      </c>
      <c r="G11" s="20"/>
      <c r="H11" s="33">
        <f t="shared" si="0"/>
        <v>4.2101684843046729E-5</v>
      </c>
      <c r="I11" s="20"/>
      <c r="J11" s="33">
        <f t="shared" si="1"/>
        <v>7.3536163603772061E-6</v>
      </c>
      <c r="K11" s="20"/>
      <c r="L11" s="20"/>
      <c r="M11" s="32"/>
      <c r="P11" s="36"/>
    </row>
    <row r="12" spans="1:16" ht="21.75" customHeight="1" x14ac:dyDescent="0.2">
      <c r="A12" s="17" t="s">
        <v>86</v>
      </c>
      <c r="B12" s="17"/>
      <c r="D12" s="42" t="s">
        <v>87</v>
      </c>
      <c r="E12" s="20"/>
      <c r="F12" s="25">
        <f>'سایر درآمدها'!D11</f>
        <v>137698717</v>
      </c>
      <c r="G12" s="20"/>
      <c r="H12" s="33">
        <f t="shared" si="0"/>
        <v>9.8095368396910968E-3</v>
      </c>
      <c r="I12" s="20"/>
      <c r="J12" s="33">
        <f t="shared" si="1"/>
        <v>1.7133654118830083E-3</v>
      </c>
      <c r="K12" s="20"/>
      <c r="L12" s="20"/>
      <c r="M12" s="32"/>
      <c r="P12" s="36"/>
    </row>
    <row r="13" spans="1:16" ht="21.75" customHeight="1" x14ac:dyDescent="0.2">
      <c r="A13" s="18" t="s">
        <v>55</v>
      </c>
      <c r="B13" s="18"/>
      <c r="D13" s="30"/>
      <c r="E13" s="20"/>
      <c r="F13" s="26">
        <f>SUM(F8:F12)</f>
        <v>1403722920361</v>
      </c>
      <c r="G13" s="20"/>
      <c r="H13" s="27">
        <f>SUM(H8:H12)</f>
        <v>100</v>
      </c>
      <c r="I13" s="20"/>
      <c r="J13" s="27">
        <f>SUM(J8:J12)</f>
        <v>17.466323230985111</v>
      </c>
      <c r="K13" s="20"/>
      <c r="L13" s="20"/>
      <c r="M13" s="32"/>
      <c r="P13" s="36"/>
    </row>
    <row r="14" spans="1:16" x14ac:dyDescent="0.2">
      <c r="D14" s="20"/>
      <c r="E14" s="20"/>
      <c r="F14" s="20"/>
      <c r="G14" s="20"/>
      <c r="H14" s="20"/>
      <c r="I14" s="20"/>
      <c r="J14" s="20"/>
      <c r="K14" s="20"/>
      <c r="L14" s="20"/>
      <c r="M14" s="20"/>
      <c r="P14" s="36"/>
    </row>
    <row r="15" spans="1:16" x14ac:dyDescent="0.2"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6" x14ac:dyDescent="0.2">
      <c r="D16" s="20"/>
      <c r="E16" s="20"/>
      <c r="F16" s="32"/>
      <c r="G16" s="20"/>
      <c r="H16" s="20"/>
      <c r="I16" s="20"/>
      <c r="J16" s="20"/>
      <c r="K16" s="20"/>
      <c r="L16" s="20"/>
      <c r="M16" s="20"/>
      <c r="P16" s="36"/>
    </row>
    <row r="17" spans="6:14" x14ac:dyDescent="0.2">
      <c r="F17" s="36"/>
    </row>
    <row r="18" spans="6:14" x14ac:dyDescent="0.2">
      <c r="F18" s="36"/>
    </row>
    <row r="19" spans="6:14" x14ac:dyDescent="0.2">
      <c r="F19" s="36"/>
      <c r="N19" s="36"/>
    </row>
    <row r="20" spans="6:14" x14ac:dyDescent="0.2">
      <c r="F20" s="36"/>
    </row>
    <row r="21" spans="6:14" x14ac:dyDescent="0.2">
      <c r="F21" s="36"/>
    </row>
    <row r="22" spans="6:14" x14ac:dyDescent="0.2">
      <c r="F22" s="36"/>
    </row>
    <row r="23" spans="6:14" x14ac:dyDescent="0.2">
      <c r="F23" s="36"/>
    </row>
    <row r="25" spans="6:14" x14ac:dyDescent="0.2">
      <c r="F25" s="36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57"/>
  <sheetViews>
    <sheetView rightToLeft="1" workbookViewId="0">
      <selection activeCell="AA7" sqref="AA7:AA1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7.85546875" bestFit="1" customWidth="1"/>
    <col min="7" max="7" width="1.28515625" customWidth="1"/>
    <col min="8" max="8" width="16.85546875" bestFit="1" customWidth="1"/>
    <col min="9" max="9" width="1.28515625" customWidth="1"/>
    <col min="10" max="10" width="17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5.85546875" bestFit="1" customWidth="1"/>
    <col min="15" max="16" width="1.28515625" customWidth="1"/>
    <col min="17" max="17" width="16.85546875" bestFit="1" customWidth="1"/>
    <col min="18" max="18" width="1.28515625" customWidth="1"/>
    <col min="19" max="19" width="17" bestFit="1" customWidth="1"/>
    <col min="20" max="20" width="1.28515625" customWidth="1"/>
    <col min="21" max="21" width="20.5703125" customWidth="1"/>
    <col min="22" max="22" width="1.28515625" customWidth="1"/>
    <col min="23" max="23" width="17.28515625" bestFit="1" customWidth="1"/>
    <col min="24" max="24" width="0.28515625" customWidth="1"/>
    <col min="27" max="27" width="17.7109375" bestFit="1" customWidth="1"/>
  </cols>
  <sheetData>
    <row r="1" spans="1:27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7" ht="21.75" customHeight="1" x14ac:dyDescent="0.2">
      <c r="A2" s="11" t="s">
        <v>71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7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7" ht="14.45" customHeight="1" x14ac:dyDescent="0.2"/>
    <row r="5" spans="1:27" ht="14.45" customHeight="1" x14ac:dyDescent="0.2">
      <c r="A5" s="1" t="s">
        <v>88</v>
      </c>
      <c r="B5" s="12" t="s">
        <v>89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7" ht="14.45" customHeight="1" x14ac:dyDescent="0.2">
      <c r="D6" s="13" t="s">
        <v>90</v>
      </c>
      <c r="E6" s="13"/>
      <c r="F6" s="13"/>
      <c r="G6" s="13"/>
      <c r="H6" s="13"/>
      <c r="I6" s="13"/>
      <c r="J6" s="13"/>
      <c r="K6" s="13"/>
      <c r="L6" s="13"/>
      <c r="N6" s="13" t="s">
        <v>91</v>
      </c>
      <c r="O6" s="13"/>
      <c r="P6" s="13"/>
      <c r="Q6" s="13"/>
      <c r="R6" s="13"/>
      <c r="S6" s="13"/>
      <c r="T6" s="13"/>
      <c r="U6" s="13"/>
      <c r="V6" s="13"/>
      <c r="W6" s="13"/>
    </row>
    <row r="7" spans="1:27" ht="14.45" customHeight="1" x14ac:dyDescent="0.2">
      <c r="D7" s="3"/>
      <c r="E7" s="3"/>
      <c r="F7" s="3"/>
      <c r="G7" s="3"/>
      <c r="H7" s="3"/>
      <c r="I7" s="3"/>
      <c r="J7" s="14" t="s">
        <v>55</v>
      </c>
      <c r="K7" s="14"/>
      <c r="L7" s="14"/>
      <c r="N7" s="3"/>
      <c r="O7" s="3"/>
      <c r="P7" s="3"/>
      <c r="Q7" s="3"/>
      <c r="R7" s="3"/>
      <c r="S7" s="3"/>
      <c r="T7" s="3"/>
      <c r="U7" s="14" t="s">
        <v>55</v>
      </c>
      <c r="V7" s="14"/>
      <c r="W7" s="14"/>
    </row>
    <row r="8" spans="1:27" ht="14.45" customHeight="1" x14ac:dyDescent="0.2">
      <c r="A8" s="13" t="s">
        <v>92</v>
      </c>
      <c r="B8" s="13"/>
      <c r="D8" s="2" t="s">
        <v>93</v>
      </c>
      <c r="F8" s="2" t="s">
        <v>94</v>
      </c>
      <c r="H8" s="2" t="s">
        <v>95</v>
      </c>
      <c r="J8" s="4" t="s">
        <v>60</v>
      </c>
      <c r="K8" s="3"/>
      <c r="L8" s="4" t="s">
        <v>76</v>
      </c>
      <c r="N8" s="2" t="s">
        <v>93</v>
      </c>
      <c r="P8" s="13" t="s">
        <v>94</v>
      </c>
      <c r="Q8" s="13"/>
      <c r="S8" s="2" t="s">
        <v>95</v>
      </c>
      <c r="U8" s="4" t="s">
        <v>60</v>
      </c>
      <c r="V8" s="3"/>
      <c r="W8" s="4" t="s">
        <v>76</v>
      </c>
    </row>
    <row r="9" spans="1:27" ht="21.75" customHeight="1" x14ac:dyDescent="0.2">
      <c r="A9" s="15" t="s">
        <v>53</v>
      </c>
      <c r="B9" s="15"/>
      <c r="D9" s="22">
        <v>0</v>
      </c>
      <c r="E9" s="20"/>
      <c r="F9" s="22">
        <v>8781751573</v>
      </c>
      <c r="G9" s="20"/>
      <c r="H9" s="22">
        <v>5181137353</v>
      </c>
      <c r="I9" s="20"/>
      <c r="J9" s="22">
        <f>D9+F9+H9</f>
        <v>13962888926</v>
      </c>
      <c r="K9" s="20"/>
      <c r="L9" s="23">
        <f>J9/1403722920361*100</f>
        <v>0.99470406327832261</v>
      </c>
      <c r="M9" s="20"/>
      <c r="N9" s="22">
        <v>0</v>
      </c>
      <c r="O9" s="20"/>
      <c r="P9" s="37">
        <v>5486173644</v>
      </c>
      <c r="Q9" s="37"/>
      <c r="R9" s="20"/>
      <c r="S9" s="22">
        <v>5181137353</v>
      </c>
      <c r="T9" s="20"/>
      <c r="U9" s="22">
        <f>N9+P9+S9</f>
        <v>10667310997</v>
      </c>
      <c r="V9" s="20"/>
      <c r="W9" s="23">
        <f>U9/50244452181*100</f>
        <v>21.230823571470555</v>
      </c>
      <c r="AA9" s="30"/>
    </row>
    <row r="10" spans="1:27" ht="21.75" customHeight="1" x14ac:dyDescent="0.2">
      <c r="A10" s="16" t="s">
        <v>28</v>
      </c>
      <c r="B10" s="16"/>
      <c r="D10" s="24">
        <v>0</v>
      </c>
      <c r="E10" s="20"/>
      <c r="F10" s="24">
        <v>43444041006</v>
      </c>
      <c r="G10" s="20"/>
      <c r="H10" s="24">
        <v>-1943607754</v>
      </c>
      <c r="I10" s="20"/>
      <c r="J10" s="30">
        <f t="shared" ref="J10:J53" si="0">D10+F10+H10</f>
        <v>41500433252</v>
      </c>
      <c r="K10" s="20"/>
      <c r="L10" s="33">
        <f t="shared" ref="L10:L53" si="1">J10/1403722920361*100</f>
        <v>2.9564547710973614</v>
      </c>
      <c r="M10" s="20"/>
      <c r="N10" s="24">
        <v>26544000000</v>
      </c>
      <c r="O10" s="20"/>
      <c r="P10" s="38">
        <v>-48880350070</v>
      </c>
      <c r="Q10" s="38"/>
      <c r="R10" s="20"/>
      <c r="S10" s="24">
        <v>-6495062885</v>
      </c>
      <c r="T10" s="20"/>
      <c r="U10" s="30">
        <f t="shared" ref="U10:U53" si="2">N10+P10+S10</f>
        <v>-28831412955</v>
      </c>
      <c r="V10" s="20"/>
      <c r="W10" s="33">
        <f t="shared" ref="W10:W53" si="3">U10/50244452181*100</f>
        <v>-57.382281433058658</v>
      </c>
    </row>
    <row r="11" spans="1:27" ht="21.75" customHeight="1" x14ac:dyDescent="0.2">
      <c r="A11" s="16" t="s">
        <v>26</v>
      </c>
      <c r="B11" s="16"/>
      <c r="D11" s="24">
        <v>0</v>
      </c>
      <c r="E11" s="20"/>
      <c r="F11" s="24">
        <v>0</v>
      </c>
      <c r="G11" s="20"/>
      <c r="H11" s="24">
        <f>'درآمد ناشی از فروش'!I10</f>
        <v>308342141</v>
      </c>
      <c r="I11" s="20"/>
      <c r="J11" s="30">
        <f t="shared" si="0"/>
        <v>308342141</v>
      </c>
      <c r="K11" s="20"/>
      <c r="L11" s="33">
        <f t="shared" si="1"/>
        <v>2.1966025953377086E-2</v>
      </c>
      <c r="M11" s="20"/>
      <c r="N11" s="24">
        <v>470000000</v>
      </c>
      <c r="O11" s="20"/>
      <c r="P11" s="38">
        <v>0</v>
      </c>
      <c r="Q11" s="38"/>
      <c r="R11" s="20"/>
      <c r="S11" s="24">
        <v>1227473252</v>
      </c>
      <c r="T11" s="20"/>
      <c r="U11" s="30">
        <f t="shared" si="2"/>
        <v>1697473252</v>
      </c>
      <c r="V11" s="20"/>
      <c r="W11" s="33">
        <f t="shared" si="3"/>
        <v>3.3784292161949407</v>
      </c>
    </row>
    <row r="12" spans="1:27" ht="21.75" customHeight="1" x14ac:dyDescent="0.2">
      <c r="A12" s="16" t="s">
        <v>44</v>
      </c>
      <c r="B12" s="16"/>
      <c r="D12" s="24">
        <v>0</v>
      </c>
      <c r="E12" s="20"/>
      <c r="F12" s="24">
        <v>0</v>
      </c>
      <c r="G12" s="20"/>
      <c r="H12" s="24">
        <f>'درآمد ناشی از فروش'!I11</f>
        <v>17549236740</v>
      </c>
      <c r="I12" s="20"/>
      <c r="J12" s="30">
        <f t="shared" si="0"/>
        <v>17549236740</v>
      </c>
      <c r="K12" s="20"/>
      <c r="L12" s="33">
        <f t="shared" si="1"/>
        <v>1.2501923624276796</v>
      </c>
      <c r="M12" s="20"/>
      <c r="N12" s="24">
        <v>19579470199</v>
      </c>
      <c r="O12" s="20"/>
      <c r="P12" s="38">
        <v>0</v>
      </c>
      <c r="Q12" s="38"/>
      <c r="R12" s="20"/>
      <c r="S12" s="24">
        <v>-43689213510</v>
      </c>
      <c r="T12" s="20"/>
      <c r="U12" s="30">
        <f t="shared" si="2"/>
        <v>-24109743311</v>
      </c>
      <c r="V12" s="20"/>
      <c r="W12" s="33">
        <f t="shared" si="3"/>
        <v>-47.984886419195803</v>
      </c>
    </row>
    <row r="13" spans="1:27" ht="21.75" customHeight="1" x14ac:dyDescent="0.2">
      <c r="A13" s="16" t="s">
        <v>22</v>
      </c>
      <c r="B13" s="16"/>
      <c r="D13" s="24">
        <v>0</v>
      </c>
      <c r="E13" s="20"/>
      <c r="F13" s="24">
        <v>100182240153</v>
      </c>
      <c r="G13" s="20"/>
      <c r="H13" s="24">
        <v>-718024554</v>
      </c>
      <c r="I13" s="20"/>
      <c r="J13" s="30">
        <f t="shared" si="0"/>
        <v>99464215599</v>
      </c>
      <c r="K13" s="20"/>
      <c r="L13" s="33">
        <f t="shared" si="1"/>
        <v>7.0857442132112842</v>
      </c>
      <c r="M13" s="20"/>
      <c r="N13" s="24">
        <v>42332965460</v>
      </c>
      <c r="O13" s="20"/>
      <c r="P13" s="38">
        <v>-2789280294</v>
      </c>
      <c r="Q13" s="38"/>
      <c r="R13" s="20"/>
      <c r="S13" s="24">
        <v>-31331471760</v>
      </c>
      <c r="T13" s="20"/>
      <c r="U13" s="30">
        <f t="shared" si="2"/>
        <v>8212213406</v>
      </c>
      <c r="V13" s="20"/>
      <c r="W13" s="33">
        <f t="shared" si="3"/>
        <v>16.344517751763764</v>
      </c>
    </row>
    <row r="14" spans="1:27" ht="21.75" customHeight="1" x14ac:dyDescent="0.2">
      <c r="A14" s="16" t="s">
        <v>40</v>
      </c>
      <c r="B14" s="16"/>
      <c r="D14" s="24">
        <v>0</v>
      </c>
      <c r="E14" s="20"/>
      <c r="F14" s="24">
        <v>0</v>
      </c>
      <c r="G14" s="20"/>
      <c r="H14" s="24">
        <f>'درآمد ناشی از فروش'!I13</f>
        <v>160014896</v>
      </c>
      <c r="I14" s="20"/>
      <c r="J14" s="30">
        <f t="shared" si="0"/>
        <v>160014896</v>
      </c>
      <c r="K14" s="20"/>
      <c r="L14" s="33">
        <f t="shared" si="1"/>
        <v>1.1399322022814049E-2</v>
      </c>
      <c r="M14" s="20"/>
      <c r="N14" s="24">
        <v>9075307114</v>
      </c>
      <c r="O14" s="20"/>
      <c r="P14" s="38">
        <v>0</v>
      </c>
      <c r="Q14" s="38"/>
      <c r="R14" s="20"/>
      <c r="S14" s="24">
        <v>-36951871597</v>
      </c>
      <c r="T14" s="20"/>
      <c r="U14" s="30">
        <f t="shared" si="2"/>
        <v>-27876564483</v>
      </c>
      <c r="V14" s="20"/>
      <c r="W14" s="33">
        <f t="shared" si="3"/>
        <v>-55.481875655799385</v>
      </c>
    </row>
    <row r="15" spans="1:27" ht="21.75" customHeight="1" x14ac:dyDescent="0.2">
      <c r="A15" s="16" t="s">
        <v>25</v>
      </c>
      <c r="B15" s="16"/>
      <c r="D15" s="24">
        <v>0</v>
      </c>
      <c r="E15" s="20"/>
      <c r="F15" s="24">
        <v>105068213307</v>
      </c>
      <c r="G15" s="20"/>
      <c r="H15" s="24">
        <v>-5970259</v>
      </c>
      <c r="I15" s="20"/>
      <c r="J15" s="30">
        <f t="shared" si="0"/>
        <v>105062243048</v>
      </c>
      <c r="K15" s="20"/>
      <c r="L15" s="33">
        <f t="shared" si="1"/>
        <v>7.4845428199591417</v>
      </c>
      <c r="M15" s="20"/>
      <c r="N15" s="24">
        <v>108635415896</v>
      </c>
      <c r="O15" s="20"/>
      <c r="P15" s="38">
        <v>-77794992841</v>
      </c>
      <c r="Q15" s="38"/>
      <c r="R15" s="20"/>
      <c r="S15" s="24">
        <v>-4331776148</v>
      </c>
      <c r="T15" s="20"/>
      <c r="U15" s="30">
        <f t="shared" si="2"/>
        <v>26508646907</v>
      </c>
      <c r="V15" s="20"/>
      <c r="W15" s="33">
        <f t="shared" si="3"/>
        <v>52.75935104537627</v>
      </c>
    </row>
    <row r="16" spans="1:27" ht="21.75" customHeight="1" x14ac:dyDescent="0.2">
      <c r="A16" s="16" t="s">
        <v>48</v>
      </c>
      <c r="B16" s="16"/>
      <c r="D16" s="24">
        <v>0</v>
      </c>
      <c r="E16" s="20"/>
      <c r="F16" s="24">
        <v>124537901129</v>
      </c>
      <c r="G16" s="20"/>
      <c r="H16" s="24">
        <v>1193493</v>
      </c>
      <c r="I16" s="20"/>
      <c r="J16" s="30">
        <f t="shared" si="0"/>
        <v>124539094622</v>
      </c>
      <c r="K16" s="20"/>
      <c r="L16" s="33">
        <f t="shared" si="1"/>
        <v>8.8720567866749569</v>
      </c>
      <c r="M16" s="20"/>
      <c r="N16" s="24">
        <v>22512432810</v>
      </c>
      <c r="O16" s="20"/>
      <c r="P16" s="38">
        <v>67684456644</v>
      </c>
      <c r="Q16" s="38"/>
      <c r="R16" s="20"/>
      <c r="S16" s="24">
        <v>1186726</v>
      </c>
      <c r="T16" s="20"/>
      <c r="U16" s="30">
        <f t="shared" si="2"/>
        <v>90198076180</v>
      </c>
      <c r="V16" s="20"/>
      <c r="W16" s="33">
        <f t="shared" si="3"/>
        <v>179.51847868710271</v>
      </c>
    </row>
    <row r="17" spans="1:23" ht="21.75" customHeight="1" x14ac:dyDescent="0.2">
      <c r="A17" s="16" t="s">
        <v>32</v>
      </c>
      <c r="B17" s="16"/>
      <c r="D17" s="24">
        <v>0</v>
      </c>
      <c r="E17" s="20"/>
      <c r="F17" s="24">
        <v>54678766387</v>
      </c>
      <c r="G17" s="20"/>
      <c r="H17" s="24">
        <v>-4418908</v>
      </c>
      <c r="I17" s="20"/>
      <c r="J17" s="30">
        <f t="shared" si="0"/>
        <v>54674347479</v>
      </c>
      <c r="K17" s="20"/>
      <c r="L17" s="33">
        <f t="shared" si="1"/>
        <v>3.8949529630063475</v>
      </c>
      <c r="M17" s="20"/>
      <c r="N17" s="24">
        <v>32287182824</v>
      </c>
      <c r="O17" s="20"/>
      <c r="P17" s="38">
        <v>-50677610962</v>
      </c>
      <c r="Q17" s="38"/>
      <c r="R17" s="20"/>
      <c r="S17" s="24">
        <v>-4418908</v>
      </c>
      <c r="T17" s="20"/>
      <c r="U17" s="30">
        <f t="shared" si="2"/>
        <v>-18394847046</v>
      </c>
      <c r="V17" s="20"/>
      <c r="W17" s="33">
        <f t="shared" si="3"/>
        <v>-36.610702769202511</v>
      </c>
    </row>
    <row r="18" spans="1:23" ht="21.75" customHeight="1" x14ac:dyDescent="0.2">
      <c r="A18" s="16" t="s">
        <v>27</v>
      </c>
      <c r="B18" s="16"/>
      <c r="D18" s="24">
        <v>0</v>
      </c>
      <c r="E18" s="20"/>
      <c r="F18" s="24">
        <v>56753039080</v>
      </c>
      <c r="G18" s="20"/>
      <c r="H18" s="24">
        <v>-62118162551</v>
      </c>
      <c r="I18" s="20"/>
      <c r="J18" s="30">
        <f t="shared" si="0"/>
        <v>-5365123471</v>
      </c>
      <c r="K18" s="20"/>
      <c r="L18" s="33">
        <f t="shared" si="1"/>
        <v>-0.38220672991648763</v>
      </c>
      <c r="M18" s="20"/>
      <c r="N18" s="24">
        <v>41060833000</v>
      </c>
      <c r="O18" s="20"/>
      <c r="P18" s="38">
        <v>-38349454951</v>
      </c>
      <c r="Q18" s="38"/>
      <c r="R18" s="20"/>
      <c r="S18" s="24">
        <v>-62118162551</v>
      </c>
      <c r="T18" s="20"/>
      <c r="U18" s="30">
        <f t="shared" si="2"/>
        <v>-59406784502</v>
      </c>
      <c r="V18" s="20"/>
      <c r="W18" s="33">
        <f t="shared" si="3"/>
        <v>-118.23551043604522</v>
      </c>
    </row>
    <row r="19" spans="1:23" ht="21.75" customHeight="1" x14ac:dyDescent="0.2">
      <c r="A19" s="16" t="s">
        <v>35</v>
      </c>
      <c r="B19" s="16"/>
      <c r="D19" s="24">
        <v>0</v>
      </c>
      <c r="E19" s="20"/>
      <c r="F19" s="24">
        <v>51270752488</v>
      </c>
      <c r="G19" s="20"/>
      <c r="H19" s="24">
        <v>-5878434800</v>
      </c>
      <c r="I19" s="20"/>
      <c r="J19" s="30">
        <f t="shared" si="0"/>
        <v>45392317688</v>
      </c>
      <c r="K19" s="20"/>
      <c r="L19" s="33">
        <f t="shared" si="1"/>
        <v>3.2337092334665529</v>
      </c>
      <c r="M19" s="20"/>
      <c r="N19" s="24">
        <v>37038843360</v>
      </c>
      <c r="O19" s="20"/>
      <c r="P19" s="38">
        <v>-117724448680</v>
      </c>
      <c r="Q19" s="38"/>
      <c r="R19" s="20"/>
      <c r="S19" s="24">
        <v>-5878434800</v>
      </c>
      <c r="T19" s="20"/>
      <c r="U19" s="30">
        <f t="shared" si="2"/>
        <v>-86564040120</v>
      </c>
      <c r="V19" s="20"/>
      <c r="W19" s="33">
        <f t="shared" si="3"/>
        <v>-172.28576760706389</v>
      </c>
    </row>
    <row r="20" spans="1:23" ht="21.75" customHeight="1" x14ac:dyDescent="0.2">
      <c r="A20" s="16" t="s">
        <v>51</v>
      </c>
      <c r="B20" s="16"/>
      <c r="D20" s="24">
        <v>0</v>
      </c>
      <c r="E20" s="20"/>
      <c r="F20" s="24">
        <v>20111117424</v>
      </c>
      <c r="G20" s="20"/>
      <c r="H20" s="24">
        <v>-2062350671</v>
      </c>
      <c r="I20" s="20"/>
      <c r="J20" s="30">
        <f t="shared" si="0"/>
        <v>18048766753</v>
      </c>
      <c r="K20" s="20"/>
      <c r="L20" s="33">
        <f t="shared" si="1"/>
        <v>1.2857784461023363</v>
      </c>
      <c r="M20" s="20"/>
      <c r="N20" s="24">
        <v>21145080800</v>
      </c>
      <c r="O20" s="20"/>
      <c r="P20" s="38">
        <v>-55965685025</v>
      </c>
      <c r="Q20" s="38"/>
      <c r="R20" s="20"/>
      <c r="S20" s="24">
        <v>-2062350671</v>
      </c>
      <c r="T20" s="20"/>
      <c r="U20" s="30">
        <f t="shared" si="2"/>
        <v>-36882954896</v>
      </c>
      <c r="V20" s="20"/>
      <c r="W20" s="33">
        <f t="shared" si="3"/>
        <v>-73.407019670815188</v>
      </c>
    </row>
    <row r="21" spans="1:23" ht="21.75" customHeight="1" x14ac:dyDescent="0.2">
      <c r="A21" s="16" t="s">
        <v>19</v>
      </c>
      <c r="B21" s="16"/>
      <c r="D21" s="24">
        <v>0</v>
      </c>
      <c r="E21" s="20"/>
      <c r="F21" s="24">
        <v>0</v>
      </c>
      <c r="G21" s="20"/>
      <c r="H21" s="24">
        <f>'درآمد ناشی از فروش'!I20</f>
        <v>17012598833</v>
      </c>
      <c r="I21" s="20"/>
      <c r="J21" s="30">
        <f t="shared" si="0"/>
        <v>17012598833</v>
      </c>
      <c r="K21" s="20"/>
      <c r="L21" s="33">
        <f t="shared" si="1"/>
        <v>1.2119627446579568</v>
      </c>
      <c r="M21" s="20"/>
      <c r="N21" s="24">
        <v>0</v>
      </c>
      <c r="O21" s="20"/>
      <c r="P21" s="38">
        <v>0</v>
      </c>
      <c r="Q21" s="38"/>
      <c r="R21" s="20"/>
      <c r="S21" s="24">
        <v>9781093331</v>
      </c>
      <c r="T21" s="20"/>
      <c r="U21" s="30">
        <f t="shared" si="2"/>
        <v>9781093331</v>
      </c>
      <c r="V21" s="20"/>
      <c r="W21" s="33">
        <f t="shared" si="3"/>
        <v>19.467011593169946</v>
      </c>
    </row>
    <row r="22" spans="1:23" ht="21.75" customHeight="1" x14ac:dyDescent="0.2">
      <c r="A22" s="16" t="s">
        <v>31</v>
      </c>
      <c r="B22" s="16"/>
      <c r="D22" s="24">
        <v>0</v>
      </c>
      <c r="E22" s="20"/>
      <c r="F22" s="24">
        <v>0</v>
      </c>
      <c r="G22" s="20"/>
      <c r="H22" s="24">
        <f>'درآمد ناشی از فروش'!I21</f>
        <v>-126936236</v>
      </c>
      <c r="I22" s="20"/>
      <c r="J22" s="30">
        <f t="shared" si="0"/>
        <v>-126936236</v>
      </c>
      <c r="K22" s="20"/>
      <c r="L22" s="33">
        <f t="shared" si="1"/>
        <v>-9.0428270536008198E-3</v>
      </c>
      <c r="M22" s="20"/>
      <c r="N22" s="24">
        <v>0</v>
      </c>
      <c r="O22" s="20"/>
      <c r="P22" s="38">
        <v>0</v>
      </c>
      <c r="Q22" s="38"/>
      <c r="R22" s="20"/>
      <c r="S22" s="24">
        <v>-1342071905</v>
      </c>
      <c r="T22" s="20"/>
      <c r="U22" s="30">
        <f t="shared" si="2"/>
        <v>-1342071905</v>
      </c>
      <c r="V22" s="20"/>
      <c r="W22" s="33">
        <f t="shared" si="3"/>
        <v>-2.6710847600951775</v>
      </c>
    </row>
    <row r="23" spans="1:23" ht="21.75" customHeight="1" x14ac:dyDescent="0.2">
      <c r="A23" s="16" t="s">
        <v>96</v>
      </c>
      <c r="B23" s="16"/>
      <c r="D23" s="24">
        <v>0</v>
      </c>
      <c r="E23" s="20"/>
      <c r="F23" s="24">
        <v>0</v>
      </c>
      <c r="G23" s="20"/>
      <c r="H23" s="24">
        <v>0</v>
      </c>
      <c r="I23" s="20"/>
      <c r="J23" s="30">
        <f t="shared" si="0"/>
        <v>0</v>
      </c>
      <c r="K23" s="20"/>
      <c r="L23" s="33">
        <f t="shared" si="1"/>
        <v>0</v>
      </c>
      <c r="M23" s="20"/>
      <c r="N23" s="24">
        <v>0</v>
      </c>
      <c r="O23" s="20"/>
      <c r="P23" s="38">
        <v>0</v>
      </c>
      <c r="Q23" s="38"/>
      <c r="R23" s="20"/>
      <c r="S23" s="24">
        <v>9068269458</v>
      </c>
      <c r="T23" s="20"/>
      <c r="U23" s="30">
        <f t="shared" si="2"/>
        <v>9068269458</v>
      </c>
      <c r="V23" s="20"/>
      <c r="W23" s="33">
        <f t="shared" si="3"/>
        <v>18.048299990081645</v>
      </c>
    </row>
    <row r="24" spans="1:23" ht="21.75" customHeight="1" x14ac:dyDescent="0.2">
      <c r="A24" s="16" t="s">
        <v>97</v>
      </c>
      <c r="B24" s="16"/>
      <c r="D24" s="24">
        <v>0</v>
      </c>
      <c r="E24" s="20"/>
      <c r="F24" s="24">
        <v>0</v>
      </c>
      <c r="G24" s="20"/>
      <c r="H24" s="24">
        <v>0</v>
      </c>
      <c r="I24" s="20"/>
      <c r="J24" s="30">
        <f t="shared" si="0"/>
        <v>0</v>
      </c>
      <c r="K24" s="20"/>
      <c r="L24" s="33">
        <f t="shared" si="1"/>
        <v>0</v>
      </c>
      <c r="M24" s="20"/>
      <c r="N24" s="24">
        <v>1843665182</v>
      </c>
      <c r="O24" s="20"/>
      <c r="P24" s="38">
        <v>0</v>
      </c>
      <c r="Q24" s="38"/>
      <c r="R24" s="20"/>
      <c r="S24" s="24">
        <v>-9039687495</v>
      </c>
      <c r="T24" s="20"/>
      <c r="U24" s="30">
        <f t="shared" si="2"/>
        <v>-7196022313</v>
      </c>
      <c r="V24" s="20"/>
      <c r="W24" s="33">
        <f t="shared" si="3"/>
        <v>-14.322023627757224</v>
      </c>
    </row>
    <row r="25" spans="1:23" ht="21.75" customHeight="1" x14ac:dyDescent="0.2">
      <c r="A25" s="16" t="s">
        <v>21</v>
      </c>
      <c r="B25" s="16"/>
      <c r="D25" s="24">
        <v>0</v>
      </c>
      <c r="E25" s="20"/>
      <c r="F25" s="24">
        <v>33169645199</v>
      </c>
      <c r="G25" s="20"/>
      <c r="H25" s="24">
        <v>0</v>
      </c>
      <c r="I25" s="20"/>
      <c r="J25" s="30">
        <f t="shared" si="0"/>
        <v>33169645199</v>
      </c>
      <c r="K25" s="20"/>
      <c r="L25" s="33">
        <f t="shared" si="1"/>
        <v>2.3629766756583024</v>
      </c>
      <c r="M25" s="20"/>
      <c r="N25" s="24">
        <v>12745411105</v>
      </c>
      <c r="O25" s="20"/>
      <c r="P25" s="38">
        <v>27916799861</v>
      </c>
      <c r="Q25" s="38"/>
      <c r="R25" s="20"/>
      <c r="S25" s="24">
        <v>-126244256</v>
      </c>
      <c r="T25" s="20"/>
      <c r="U25" s="30">
        <f t="shared" si="2"/>
        <v>40535966710</v>
      </c>
      <c r="V25" s="20"/>
      <c r="W25" s="33">
        <f t="shared" si="3"/>
        <v>80.67749761500778</v>
      </c>
    </row>
    <row r="26" spans="1:23" ht="21.75" customHeight="1" x14ac:dyDescent="0.2">
      <c r="A26" s="16" t="s">
        <v>98</v>
      </c>
      <c r="B26" s="16"/>
      <c r="D26" s="24">
        <v>0</v>
      </c>
      <c r="E26" s="20"/>
      <c r="F26" s="24">
        <v>0</v>
      </c>
      <c r="G26" s="20"/>
      <c r="H26" s="24">
        <v>0</v>
      </c>
      <c r="I26" s="20"/>
      <c r="J26" s="30">
        <f t="shared" si="0"/>
        <v>0</v>
      </c>
      <c r="K26" s="20"/>
      <c r="L26" s="33">
        <f t="shared" si="1"/>
        <v>0</v>
      </c>
      <c r="M26" s="20"/>
      <c r="N26" s="24">
        <v>16116242003</v>
      </c>
      <c r="O26" s="20"/>
      <c r="P26" s="38">
        <v>0</v>
      </c>
      <c r="Q26" s="38"/>
      <c r="R26" s="20"/>
      <c r="S26" s="24">
        <v>-36305191904</v>
      </c>
      <c r="T26" s="20"/>
      <c r="U26" s="30">
        <f t="shared" si="2"/>
        <v>-20188949901</v>
      </c>
      <c r="V26" s="20"/>
      <c r="W26" s="33">
        <f t="shared" si="3"/>
        <v>-40.181450935660671</v>
      </c>
    </row>
    <row r="27" spans="1:23" ht="21.75" customHeight="1" x14ac:dyDescent="0.2">
      <c r="A27" s="16" t="s">
        <v>99</v>
      </c>
      <c r="B27" s="16"/>
      <c r="D27" s="24">
        <v>0</v>
      </c>
      <c r="E27" s="20"/>
      <c r="F27" s="24">
        <v>0</v>
      </c>
      <c r="G27" s="20"/>
      <c r="H27" s="24">
        <v>0</v>
      </c>
      <c r="I27" s="20"/>
      <c r="J27" s="30">
        <f t="shared" si="0"/>
        <v>0</v>
      </c>
      <c r="K27" s="20"/>
      <c r="L27" s="33">
        <f t="shared" si="1"/>
        <v>0</v>
      </c>
      <c r="M27" s="20"/>
      <c r="N27" s="24">
        <v>6232523410</v>
      </c>
      <c r="O27" s="20"/>
      <c r="P27" s="38">
        <v>0</v>
      </c>
      <c r="Q27" s="38"/>
      <c r="R27" s="20"/>
      <c r="S27" s="24">
        <v>-41888700391</v>
      </c>
      <c r="T27" s="20"/>
      <c r="U27" s="30">
        <f t="shared" si="2"/>
        <v>-35656176981</v>
      </c>
      <c r="V27" s="20"/>
      <c r="W27" s="33">
        <f t="shared" si="3"/>
        <v>-70.965401020898028</v>
      </c>
    </row>
    <row r="28" spans="1:23" ht="21.75" customHeight="1" x14ac:dyDescent="0.2">
      <c r="A28" s="16" t="s">
        <v>100</v>
      </c>
      <c r="B28" s="16"/>
      <c r="D28" s="24">
        <v>0</v>
      </c>
      <c r="E28" s="20"/>
      <c r="F28" s="24">
        <v>0</v>
      </c>
      <c r="G28" s="20"/>
      <c r="H28" s="24">
        <v>0</v>
      </c>
      <c r="I28" s="20"/>
      <c r="J28" s="30">
        <f t="shared" si="0"/>
        <v>0</v>
      </c>
      <c r="K28" s="20"/>
      <c r="L28" s="33">
        <f t="shared" si="1"/>
        <v>0</v>
      </c>
      <c r="M28" s="20"/>
      <c r="N28" s="24">
        <v>5591008800</v>
      </c>
      <c r="O28" s="20"/>
      <c r="P28" s="38">
        <v>0</v>
      </c>
      <c r="Q28" s="38"/>
      <c r="R28" s="20"/>
      <c r="S28" s="24">
        <v>-3700023616</v>
      </c>
      <c r="T28" s="20"/>
      <c r="U28" s="30">
        <f t="shared" si="2"/>
        <v>1890985184</v>
      </c>
      <c r="V28" s="20"/>
      <c r="W28" s="33">
        <f t="shared" si="3"/>
        <v>3.763570109567397</v>
      </c>
    </row>
    <row r="29" spans="1:23" ht="21.75" customHeight="1" x14ac:dyDescent="0.2">
      <c r="A29" s="16" t="s">
        <v>52</v>
      </c>
      <c r="B29" s="16"/>
      <c r="D29" s="24">
        <v>0</v>
      </c>
      <c r="E29" s="20"/>
      <c r="F29" s="24">
        <v>21199238284</v>
      </c>
      <c r="G29" s="20"/>
      <c r="H29" s="24">
        <v>0</v>
      </c>
      <c r="I29" s="20"/>
      <c r="J29" s="30">
        <f t="shared" si="0"/>
        <v>21199238284</v>
      </c>
      <c r="K29" s="20"/>
      <c r="L29" s="33">
        <f t="shared" si="1"/>
        <v>1.5102152979412862</v>
      </c>
      <c r="M29" s="20"/>
      <c r="N29" s="24">
        <v>20149120442</v>
      </c>
      <c r="O29" s="20"/>
      <c r="P29" s="38">
        <v>-42983283149</v>
      </c>
      <c r="Q29" s="38"/>
      <c r="R29" s="20"/>
      <c r="S29" s="24">
        <v>-154077719</v>
      </c>
      <c r="T29" s="20"/>
      <c r="U29" s="30">
        <f t="shared" si="2"/>
        <v>-22988240426</v>
      </c>
      <c r="V29" s="20"/>
      <c r="W29" s="33">
        <f t="shared" si="3"/>
        <v>-45.752793449090547</v>
      </c>
    </row>
    <row r="30" spans="1:23" ht="21.75" customHeight="1" x14ac:dyDescent="0.2">
      <c r="A30" s="16" t="s">
        <v>101</v>
      </c>
      <c r="B30" s="16"/>
      <c r="D30" s="24">
        <v>0</v>
      </c>
      <c r="E30" s="20"/>
      <c r="F30" s="24">
        <v>0</v>
      </c>
      <c r="G30" s="20"/>
      <c r="H30" s="24">
        <v>0</v>
      </c>
      <c r="I30" s="20"/>
      <c r="J30" s="30">
        <f t="shared" si="0"/>
        <v>0</v>
      </c>
      <c r="K30" s="20"/>
      <c r="L30" s="33">
        <f t="shared" si="1"/>
        <v>0</v>
      </c>
      <c r="M30" s="20"/>
      <c r="N30" s="24">
        <v>225000000</v>
      </c>
      <c r="O30" s="20"/>
      <c r="P30" s="38">
        <v>0</v>
      </c>
      <c r="Q30" s="38"/>
      <c r="R30" s="20"/>
      <c r="S30" s="24">
        <v>-1263372106</v>
      </c>
      <c r="T30" s="20"/>
      <c r="U30" s="30">
        <f t="shared" si="2"/>
        <v>-1038372106</v>
      </c>
      <c r="V30" s="20"/>
      <c r="W30" s="33">
        <f t="shared" si="3"/>
        <v>-2.0666403173416659</v>
      </c>
    </row>
    <row r="31" spans="1:23" ht="21.75" customHeight="1" x14ac:dyDescent="0.2">
      <c r="A31" s="16" t="s">
        <v>24</v>
      </c>
      <c r="B31" s="16"/>
      <c r="D31" s="24">
        <v>0</v>
      </c>
      <c r="E31" s="20"/>
      <c r="F31" s="24">
        <v>85887737437</v>
      </c>
      <c r="G31" s="20"/>
      <c r="H31" s="24">
        <v>0</v>
      </c>
      <c r="I31" s="20"/>
      <c r="J31" s="30">
        <f t="shared" si="0"/>
        <v>85887737437</v>
      </c>
      <c r="K31" s="20"/>
      <c r="L31" s="33">
        <f t="shared" si="1"/>
        <v>6.1185677166909809</v>
      </c>
      <c r="M31" s="20"/>
      <c r="N31" s="24">
        <v>29288732200</v>
      </c>
      <c r="O31" s="20"/>
      <c r="P31" s="38">
        <v>-28943134772</v>
      </c>
      <c r="Q31" s="38"/>
      <c r="R31" s="20"/>
      <c r="S31" s="24">
        <v>-1282324487</v>
      </c>
      <c r="T31" s="20"/>
      <c r="U31" s="30">
        <f t="shared" si="2"/>
        <v>-936727059</v>
      </c>
      <c r="V31" s="20"/>
      <c r="W31" s="33">
        <f t="shared" si="3"/>
        <v>-1.8643392819281739</v>
      </c>
    </row>
    <row r="32" spans="1:23" ht="21.75" customHeight="1" x14ac:dyDescent="0.2">
      <c r="A32" s="16" t="s">
        <v>23</v>
      </c>
      <c r="B32" s="16"/>
      <c r="D32" s="24">
        <v>0</v>
      </c>
      <c r="E32" s="20"/>
      <c r="F32" s="24">
        <v>41550132132</v>
      </c>
      <c r="G32" s="20"/>
      <c r="H32" s="24">
        <v>0</v>
      </c>
      <c r="I32" s="20"/>
      <c r="J32" s="30">
        <f t="shared" si="0"/>
        <v>41550132132</v>
      </c>
      <c r="K32" s="20"/>
      <c r="L32" s="33">
        <f t="shared" si="1"/>
        <v>2.9599952760844297</v>
      </c>
      <c r="M32" s="20"/>
      <c r="N32" s="24">
        <v>48687282929</v>
      </c>
      <c r="O32" s="20"/>
      <c r="P32" s="38">
        <v>80425504</v>
      </c>
      <c r="Q32" s="38"/>
      <c r="R32" s="20"/>
      <c r="S32" s="24">
        <v>-3521852246</v>
      </c>
      <c r="T32" s="20"/>
      <c r="U32" s="30">
        <f t="shared" si="2"/>
        <v>45245856187</v>
      </c>
      <c r="V32" s="20"/>
      <c r="W32" s="33">
        <f t="shared" si="3"/>
        <v>90.051446921954451</v>
      </c>
    </row>
    <row r="33" spans="1:23" ht="21.75" customHeight="1" x14ac:dyDescent="0.2">
      <c r="A33" s="16" t="s">
        <v>36</v>
      </c>
      <c r="B33" s="16"/>
      <c r="D33" s="24">
        <v>0</v>
      </c>
      <c r="E33" s="20"/>
      <c r="F33" s="24">
        <v>19359915094</v>
      </c>
      <c r="G33" s="20"/>
      <c r="H33" s="24">
        <v>0</v>
      </c>
      <c r="I33" s="20"/>
      <c r="J33" s="30">
        <f t="shared" si="0"/>
        <v>19359915094</v>
      </c>
      <c r="K33" s="20"/>
      <c r="L33" s="33">
        <f t="shared" si="1"/>
        <v>1.3791835135826624</v>
      </c>
      <c r="M33" s="20"/>
      <c r="N33" s="24">
        <v>19653723269</v>
      </c>
      <c r="O33" s="20"/>
      <c r="P33" s="38">
        <v>-51798070701</v>
      </c>
      <c r="Q33" s="38"/>
      <c r="R33" s="20"/>
      <c r="S33" s="24">
        <v>-21897</v>
      </c>
      <c r="T33" s="20"/>
      <c r="U33" s="30">
        <f t="shared" si="2"/>
        <v>-32144369329</v>
      </c>
      <c r="V33" s="20"/>
      <c r="W33" s="33">
        <f t="shared" si="3"/>
        <v>-63.975957411583508</v>
      </c>
    </row>
    <row r="34" spans="1:23" ht="21.75" customHeight="1" x14ac:dyDescent="0.2">
      <c r="A34" s="16" t="s">
        <v>39</v>
      </c>
      <c r="B34" s="16"/>
      <c r="D34" s="24">
        <v>0</v>
      </c>
      <c r="E34" s="20"/>
      <c r="F34" s="24">
        <v>41898566765</v>
      </c>
      <c r="G34" s="20"/>
      <c r="H34" s="24">
        <v>0</v>
      </c>
      <c r="I34" s="20"/>
      <c r="J34" s="30">
        <f t="shared" si="0"/>
        <v>41898566765</v>
      </c>
      <c r="K34" s="20"/>
      <c r="L34" s="33">
        <f t="shared" si="1"/>
        <v>2.9848174562986269</v>
      </c>
      <c r="M34" s="20"/>
      <c r="N34" s="24">
        <v>12320581350</v>
      </c>
      <c r="O34" s="20"/>
      <c r="P34" s="38">
        <v>2117949527</v>
      </c>
      <c r="Q34" s="38"/>
      <c r="R34" s="20"/>
      <c r="S34" s="24">
        <v>-7104</v>
      </c>
      <c r="T34" s="20"/>
      <c r="U34" s="30">
        <f t="shared" si="2"/>
        <v>14438523773</v>
      </c>
      <c r="V34" s="20"/>
      <c r="W34" s="33">
        <f t="shared" si="3"/>
        <v>28.736553283508471</v>
      </c>
    </row>
    <row r="35" spans="1:23" ht="21.75" customHeight="1" x14ac:dyDescent="0.2">
      <c r="A35" s="16" t="s">
        <v>102</v>
      </c>
      <c r="B35" s="16"/>
      <c r="D35" s="24">
        <v>0</v>
      </c>
      <c r="E35" s="20"/>
      <c r="F35" s="24">
        <v>0</v>
      </c>
      <c r="G35" s="20"/>
      <c r="H35" s="24">
        <v>0</v>
      </c>
      <c r="I35" s="20"/>
      <c r="J35" s="30">
        <f t="shared" si="0"/>
        <v>0</v>
      </c>
      <c r="K35" s="20"/>
      <c r="L35" s="33">
        <f t="shared" si="1"/>
        <v>0</v>
      </c>
      <c r="M35" s="20"/>
      <c r="N35" s="24">
        <v>0</v>
      </c>
      <c r="O35" s="20"/>
      <c r="P35" s="38">
        <v>0</v>
      </c>
      <c r="Q35" s="38"/>
      <c r="R35" s="20"/>
      <c r="S35" s="24">
        <v>-10947933632</v>
      </c>
      <c r="T35" s="20"/>
      <c r="U35" s="30">
        <f t="shared" si="2"/>
        <v>-10947933632</v>
      </c>
      <c r="V35" s="20"/>
      <c r="W35" s="33">
        <f t="shared" si="3"/>
        <v>-21.789338238899088</v>
      </c>
    </row>
    <row r="36" spans="1:23" ht="21.75" customHeight="1" x14ac:dyDescent="0.2">
      <c r="A36" s="16" t="s">
        <v>103</v>
      </c>
      <c r="B36" s="16"/>
      <c r="D36" s="24">
        <v>0</v>
      </c>
      <c r="E36" s="20"/>
      <c r="F36" s="24">
        <v>0</v>
      </c>
      <c r="G36" s="20"/>
      <c r="H36" s="24">
        <v>0</v>
      </c>
      <c r="I36" s="20"/>
      <c r="J36" s="30">
        <f t="shared" si="0"/>
        <v>0</v>
      </c>
      <c r="K36" s="20"/>
      <c r="L36" s="33">
        <f t="shared" si="1"/>
        <v>0</v>
      </c>
      <c r="M36" s="20"/>
      <c r="N36" s="24">
        <v>0</v>
      </c>
      <c r="O36" s="20"/>
      <c r="P36" s="38">
        <v>0</v>
      </c>
      <c r="Q36" s="38"/>
      <c r="R36" s="20"/>
      <c r="S36" s="24">
        <v>-10436555789</v>
      </c>
      <c r="T36" s="20"/>
      <c r="U36" s="30">
        <f t="shared" si="2"/>
        <v>-10436555789</v>
      </c>
      <c r="V36" s="20"/>
      <c r="W36" s="33">
        <f t="shared" si="3"/>
        <v>-20.771558522328952</v>
      </c>
    </row>
    <row r="37" spans="1:23" ht="21.75" customHeight="1" x14ac:dyDescent="0.2">
      <c r="A37" s="16" t="s">
        <v>104</v>
      </c>
      <c r="B37" s="16"/>
      <c r="D37" s="24">
        <v>0</v>
      </c>
      <c r="E37" s="20"/>
      <c r="F37" s="24">
        <v>0</v>
      </c>
      <c r="G37" s="20"/>
      <c r="H37" s="24">
        <v>0</v>
      </c>
      <c r="I37" s="20"/>
      <c r="J37" s="30">
        <f t="shared" si="0"/>
        <v>0</v>
      </c>
      <c r="K37" s="20"/>
      <c r="L37" s="33">
        <f t="shared" si="1"/>
        <v>0</v>
      </c>
      <c r="M37" s="20"/>
      <c r="N37" s="24">
        <v>0</v>
      </c>
      <c r="O37" s="20"/>
      <c r="P37" s="38">
        <v>0</v>
      </c>
      <c r="Q37" s="38"/>
      <c r="R37" s="20"/>
      <c r="S37" s="24">
        <v>458548952</v>
      </c>
      <c r="T37" s="20"/>
      <c r="U37" s="30">
        <f t="shared" si="2"/>
        <v>458548952</v>
      </c>
      <c r="V37" s="20"/>
      <c r="W37" s="33">
        <f t="shared" si="3"/>
        <v>0.91263598685110325</v>
      </c>
    </row>
    <row r="38" spans="1:23" ht="21.75" customHeight="1" x14ac:dyDescent="0.2">
      <c r="A38" s="16" t="s">
        <v>49</v>
      </c>
      <c r="B38" s="16"/>
      <c r="D38" s="24">
        <v>0</v>
      </c>
      <c r="E38" s="20"/>
      <c r="F38" s="24">
        <v>23673882687</v>
      </c>
      <c r="G38" s="20"/>
      <c r="H38" s="24">
        <v>0</v>
      </c>
      <c r="I38" s="20"/>
      <c r="J38" s="30">
        <f t="shared" si="0"/>
        <v>23673882687</v>
      </c>
      <c r="K38" s="20"/>
      <c r="L38" s="33">
        <f t="shared" si="1"/>
        <v>1.6865068129621841</v>
      </c>
      <c r="M38" s="20"/>
      <c r="N38" s="24">
        <v>13815671100</v>
      </c>
      <c r="O38" s="20"/>
      <c r="P38" s="38">
        <v>-26420576257</v>
      </c>
      <c r="Q38" s="38"/>
      <c r="R38" s="20"/>
      <c r="S38" s="24">
        <v>0</v>
      </c>
      <c r="T38" s="20"/>
      <c r="U38" s="30">
        <f t="shared" si="2"/>
        <v>-12604905157</v>
      </c>
      <c r="V38" s="20"/>
      <c r="W38" s="33">
        <f t="shared" si="3"/>
        <v>-25.087158103729035</v>
      </c>
    </row>
    <row r="39" spans="1:23" ht="21.75" customHeight="1" x14ac:dyDescent="0.2">
      <c r="A39" s="16" t="s">
        <v>45</v>
      </c>
      <c r="B39" s="16"/>
      <c r="D39" s="24">
        <v>6182642183</v>
      </c>
      <c r="E39" s="20"/>
      <c r="F39" s="24">
        <v>21494946160</v>
      </c>
      <c r="G39" s="20"/>
      <c r="H39" s="24">
        <v>0</v>
      </c>
      <c r="I39" s="20"/>
      <c r="J39" s="30">
        <f t="shared" si="0"/>
        <v>27677588343</v>
      </c>
      <c r="K39" s="20"/>
      <c r="L39" s="33">
        <f t="shared" si="1"/>
        <v>1.9717273217909745</v>
      </c>
      <c r="M39" s="20"/>
      <c r="N39" s="24">
        <v>6182642183</v>
      </c>
      <c r="O39" s="20"/>
      <c r="P39" s="38">
        <v>238489242</v>
      </c>
      <c r="Q39" s="38"/>
      <c r="R39" s="20"/>
      <c r="S39" s="24">
        <v>0</v>
      </c>
      <c r="T39" s="20"/>
      <c r="U39" s="30">
        <f t="shared" si="2"/>
        <v>6421131425</v>
      </c>
      <c r="V39" s="20"/>
      <c r="W39" s="33">
        <f t="shared" si="3"/>
        <v>12.779781938647863</v>
      </c>
    </row>
    <row r="40" spans="1:23" ht="21.75" customHeight="1" x14ac:dyDescent="0.2">
      <c r="A40" s="16" t="s">
        <v>46</v>
      </c>
      <c r="B40" s="16"/>
      <c r="D40" s="24">
        <v>0</v>
      </c>
      <c r="E40" s="20"/>
      <c r="F40" s="24">
        <v>23439301380</v>
      </c>
      <c r="G40" s="20"/>
      <c r="H40" s="24">
        <v>0</v>
      </c>
      <c r="I40" s="20"/>
      <c r="J40" s="30">
        <f t="shared" si="0"/>
        <v>23439301380</v>
      </c>
      <c r="K40" s="20"/>
      <c r="L40" s="33">
        <f t="shared" si="1"/>
        <v>1.6697954446716619</v>
      </c>
      <c r="M40" s="20"/>
      <c r="N40" s="24">
        <v>7496141414</v>
      </c>
      <c r="O40" s="20"/>
      <c r="P40" s="38">
        <v>-32996512854</v>
      </c>
      <c r="Q40" s="38"/>
      <c r="R40" s="20"/>
      <c r="S40" s="24">
        <v>0</v>
      </c>
      <c r="T40" s="20"/>
      <c r="U40" s="30">
        <f t="shared" si="2"/>
        <v>-25500371440</v>
      </c>
      <c r="V40" s="20"/>
      <c r="W40" s="33">
        <f t="shared" si="3"/>
        <v>-50.752611150257486</v>
      </c>
    </row>
    <row r="41" spans="1:23" ht="21.75" customHeight="1" x14ac:dyDescent="0.2">
      <c r="A41" s="16" t="s">
        <v>33</v>
      </c>
      <c r="B41" s="16"/>
      <c r="D41" s="24">
        <v>0</v>
      </c>
      <c r="E41" s="20"/>
      <c r="F41" s="24">
        <v>25470013520</v>
      </c>
      <c r="G41" s="20"/>
      <c r="H41" s="24">
        <v>0</v>
      </c>
      <c r="I41" s="20"/>
      <c r="J41" s="30">
        <f t="shared" si="0"/>
        <v>25470013520</v>
      </c>
      <c r="K41" s="20"/>
      <c r="L41" s="33">
        <f t="shared" si="1"/>
        <v>1.8144616113734036</v>
      </c>
      <c r="M41" s="20"/>
      <c r="N41" s="24">
        <v>57758155435</v>
      </c>
      <c r="O41" s="20"/>
      <c r="P41" s="38">
        <v>-63964465771</v>
      </c>
      <c r="Q41" s="38"/>
      <c r="R41" s="20"/>
      <c r="S41" s="24">
        <v>0</v>
      </c>
      <c r="T41" s="20"/>
      <c r="U41" s="30">
        <f t="shared" si="2"/>
        <v>-6206310336</v>
      </c>
      <c r="V41" s="20"/>
      <c r="W41" s="33">
        <f t="shared" si="3"/>
        <v>-12.352230080332976</v>
      </c>
    </row>
    <row r="42" spans="1:23" ht="21.75" customHeight="1" x14ac:dyDescent="0.2">
      <c r="A42" s="16" t="s">
        <v>42</v>
      </c>
      <c r="B42" s="16"/>
      <c r="D42" s="24">
        <v>0</v>
      </c>
      <c r="E42" s="20"/>
      <c r="F42" s="24">
        <v>92894353861</v>
      </c>
      <c r="G42" s="20"/>
      <c r="H42" s="24">
        <v>0</v>
      </c>
      <c r="I42" s="20"/>
      <c r="J42" s="30">
        <f t="shared" si="0"/>
        <v>92894353861</v>
      </c>
      <c r="K42" s="20"/>
      <c r="L42" s="33">
        <f t="shared" si="1"/>
        <v>6.6177129769392131</v>
      </c>
      <c r="M42" s="20"/>
      <c r="N42" s="24">
        <v>34734527240</v>
      </c>
      <c r="O42" s="20"/>
      <c r="P42" s="38">
        <f>-105152785497-12</f>
        <v>-105152785509</v>
      </c>
      <c r="Q42" s="38"/>
      <c r="R42" s="20"/>
      <c r="S42" s="24">
        <v>0</v>
      </c>
      <c r="T42" s="20"/>
      <c r="U42" s="30">
        <f t="shared" si="2"/>
        <v>-70418258269</v>
      </c>
      <c r="V42" s="20"/>
      <c r="W42" s="33">
        <f t="shared" si="3"/>
        <v>-140.15131066675008</v>
      </c>
    </row>
    <row r="43" spans="1:23" ht="21.75" customHeight="1" x14ac:dyDescent="0.2">
      <c r="A43" s="16" t="s">
        <v>47</v>
      </c>
      <c r="B43" s="16"/>
      <c r="D43" s="24">
        <v>0</v>
      </c>
      <c r="E43" s="20"/>
      <c r="F43" s="24">
        <v>45530739638</v>
      </c>
      <c r="G43" s="20"/>
      <c r="H43" s="24">
        <v>0</v>
      </c>
      <c r="I43" s="20"/>
      <c r="J43" s="30">
        <f t="shared" si="0"/>
        <v>45530739638</v>
      </c>
      <c r="K43" s="20"/>
      <c r="L43" s="33">
        <f t="shared" si="1"/>
        <v>3.2435702927961532</v>
      </c>
      <c r="M43" s="20"/>
      <c r="N43" s="24">
        <v>8349511089</v>
      </c>
      <c r="O43" s="20"/>
      <c r="P43" s="38">
        <v>28261058733</v>
      </c>
      <c r="Q43" s="38"/>
      <c r="R43" s="20"/>
      <c r="S43" s="24">
        <v>0</v>
      </c>
      <c r="T43" s="20"/>
      <c r="U43" s="30">
        <f t="shared" si="2"/>
        <v>36610569822</v>
      </c>
      <c r="V43" s="20"/>
      <c r="W43" s="33">
        <f t="shared" si="3"/>
        <v>72.864899969681289</v>
      </c>
    </row>
    <row r="44" spans="1:23" ht="21.75" customHeight="1" x14ac:dyDescent="0.2">
      <c r="A44" s="16" t="s">
        <v>54</v>
      </c>
      <c r="B44" s="16"/>
      <c r="D44" s="24">
        <v>0</v>
      </c>
      <c r="E44" s="20"/>
      <c r="F44" s="24">
        <v>0</v>
      </c>
      <c r="G44" s="20"/>
      <c r="H44" s="24">
        <v>0</v>
      </c>
      <c r="I44" s="20"/>
      <c r="J44" s="30">
        <f t="shared" si="0"/>
        <v>0</v>
      </c>
      <c r="K44" s="20"/>
      <c r="L44" s="33">
        <f t="shared" si="1"/>
        <v>0</v>
      </c>
      <c r="M44" s="20"/>
      <c r="N44" s="24">
        <v>0</v>
      </c>
      <c r="O44" s="20"/>
      <c r="P44" s="38">
        <v>0</v>
      </c>
      <c r="Q44" s="38"/>
      <c r="R44" s="20"/>
      <c r="S44" s="24">
        <v>0</v>
      </c>
      <c r="T44" s="20"/>
      <c r="U44" s="30">
        <f t="shared" si="2"/>
        <v>0</v>
      </c>
      <c r="V44" s="20"/>
      <c r="W44" s="33">
        <f t="shared" si="3"/>
        <v>0</v>
      </c>
    </row>
    <row r="45" spans="1:23" ht="21.75" customHeight="1" x14ac:dyDescent="0.2">
      <c r="A45" s="16" t="s">
        <v>20</v>
      </c>
      <c r="B45" s="16"/>
      <c r="D45" s="24">
        <v>0</v>
      </c>
      <c r="E45" s="20"/>
      <c r="F45" s="24">
        <v>51737519160</v>
      </c>
      <c r="G45" s="20"/>
      <c r="H45" s="24">
        <v>0</v>
      </c>
      <c r="I45" s="20"/>
      <c r="J45" s="30">
        <f t="shared" si="0"/>
        <v>51737519160</v>
      </c>
      <c r="K45" s="20"/>
      <c r="L45" s="33">
        <f t="shared" si="1"/>
        <v>3.6857358677804091</v>
      </c>
      <c r="M45" s="20"/>
      <c r="N45" s="24">
        <v>0</v>
      </c>
      <c r="O45" s="20"/>
      <c r="P45" s="38">
        <v>49384184697</v>
      </c>
      <c r="Q45" s="38"/>
      <c r="R45" s="20"/>
      <c r="S45" s="24">
        <v>0</v>
      </c>
      <c r="T45" s="20"/>
      <c r="U45" s="30">
        <f t="shared" si="2"/>
        <v>49384184697</v>
      </c>
      <c r="V45" s="20"/>
      <c r="W45" s="33">
        <f t="shared" si="3"/>
        <v>98.287835877081548</v>
      </c>
    </row>
    <row r="46" spans="1:23" ht="21.75" customHeight="1" x14ac:dyDescent="0.2">
      <c r="A46" s="16" t="s">
        <v>50</v>
      </c>
      <c r="B46" s="16"/>
      <c r="D46" s="24">
        <v>0</v>
      </c>
      <c r="E46" s="20"/>
      <c r="F46" s="24">
        <v>50710945784</v>
      </c>
      <c r="G46" s="20"/>
      <c r="H46" s="24">
        <v>0</v>
      </c>
      <c r="I46" s="20"/>
      <c r="J46" s="30">
        <f t="shared" si="0"/>
        <v>50710945784</v>
      </c>
      <c r="K46" s="20"/>
      <c r="L46" s="33">
        <f t="shared" si="1"/>
        <v>3.6126036733060181</v>
      </c>
      <c r="M46" s="20"/>
      <c r="N46" s="24">
        <v>0</v>
      </c>
      <c r="O46" s="20"/>
      <c r="P46" s="38">
        <v>47643720941</v>
      </c>
      <c r="Q46" s="38"/>
      <c r="R46" s="20"/>
      <c r="S46" s="24">
        <v>0</v>
      </c>
      <c r="T46" s="20"/>
      <c r="U46" s="30">
        <f t="shared" si="2"/>
        <v>47643720941</v>
      </c>
      <c r="V46" s="20"/>
      <c r="W46" s="33">
        <f t="shared" si="3"/>
        <v>94.823843972601878</v>
      </c>
    </row>
    <row r="47" spans="1:23" ht="21.75" customHeight="1" x14ac:dyDescent="0.2">
      <c r="A47" s="16" t="s">
        <v>30</v>
      </c>
      <c r="B47" s="16"/>
      <c r="D47" s="24">
        <v>0</v>
      </c>
      <c r="E47" s="20"/>
      <c r="F47" s="24">
        <v>30785728499</v>
      </c>
      <c r="G47" s="20"/>
      <c r="H47" s="24">
        <v>0</v>
      </c>
      <c r="I47" s="20"/>
      <c r="J47" s="30">
        <f t="shared" si="0"/>
        <v>30785728499</v>
      </c>
      <c r="K47" s="20"/>
      <c r="L47" s="33">
        <f t="shared" si="1"/>
        <v>2.1931485232913865</v>
      </c>
      <c r="M47" s="20"/>
      <c r="N47" s="24">
        <v>0</v>
      </c>
      <c r="O47" s="20"/>
      <c r="P47" s="38">
        <v>20105143199</v>
      </c>
      <c r="Q47" s="38"/>
      <c r="R47" s="20"/>
      <c r="S47" s="24">
        <v>0</v>
      </c>
      <c r="T47" s="20"/>
      <c r="U47" s="30">
        <f t="shared" si="2"/>
        <v>20105143199</v>
      </c>
      <c r="V47" s="20"/>
      <c r="W47" s="33">
        <f t="shared" si="3"/>
        <v>40.014653013975511</v>
      </c>
    </row>
    <row r="48" spans="1:23" ht="21.75" customHeight="1" x14ac:dyDescent="0.2">
      <c r="A48" s="16" t="s">
        <v>41</v>
      </c>
      <c r="B48" s="16"/>
      <c r="D48" s="24">
        <v>0</v>
      </c>
      <c r="E48" s="20"/>
      <c r="F48" s="24">
        <v>50076013249</v>
      </c>
      <c r="G48" s="20"/>
      <c r="H48" s="24">
        <v>0</v>
      </c>
      <c r="I48" s="20"/>
      <c r="J48" s="30">
        <f t="shared" si="0"/>
        <v>50076013249</v>
      </c>
      <c r="K48" s="20"/>
      <c r="L48" s="33">
        <f t="shared" si="1"/>
        <v>3.5673716317264228</v>
      </c>
      <c r="M48" s="20"/>
      <c r="N48" s="24">
        <v>0</v>
      </c>
      <c r="O48" s="20"/>
      <c r="P48" s="38">
        <v>51353219432</v>
      </c>
      <c r="Q48" s="38"/>
      <c r="R48" s="20"/>
      <c r="S48" s="24">
        <v>0</v>
      </c>
      <c r="T48" s="20"/>
      <c r="U48" s="30">
        <f t="shared" si="2"/>
        <v>51353219432</v>
      </c>
      <c r="V48" s="20"/>
      <c r="W48" s="33">
        <f t="shared" si="3"/>
        <v>102.20674562637441</v>
      </c>
    </row>
    <row r="49" spans="1:23" ht="21.75" customHeight="1" x14ac:dyDescent="0.2">
      <c r="A49" s="16" t="s">
        <v>38</v>
      </c>
      <c r="B49" s="16"/>
      <c r="D49" s="24">
        <v>0</v>
      </c>
      <c r="E49" s="20"/>
      <c r="F49" s="24">
        <v>24362972639</v>
      </c>
      <c r="G49" s="20"/>
      <c r="H49" s="24">
        <v>0</v>
      </c>
      <c r="I49" s="20"/>
      <c r="J49" s="30">
        <f t="shared" si="0"/>
        <v>24362972639</v>
      </c>
      <c r="K49" s="20"/>
      <c r="L49" s="33">
        <f t="shared" si="1"/>
        <v>1.7355969818270471</v>
      </c>
      <c r="M49" s="20"/>
      <c r="N49" s="24">
        <v>0</v>
      </c>
      <c r="O49" s="20"/>
      <c r="P49" s="38">
        <v>22759768799</v>
      </c>
      <c r="Q49" s="38"/>
      <c r="R49" s="20"/>
      <c r="S49" s="24">
        <v>0</v>
      </c>
      <c r="T49" s="20"/>
      <c r="U49" s="30">
        <f t="shared" si="2"/>
        <v>22759768799</v>
      </c>
      <c r="V49" s="20"/>
      <c r="W49" s="33">
        <f t="shared" si="3"/>
        <v>45.298073341531293</v>
      </c>
    </row>
    <row r="50" spans="1:23" ht="21.75" customHeight="1" x14ac:dyDescent="0.2">
      <c r="A50" s="16" t="s">
        <v>37</v>
      </c>
      <c r="B50" s="16"/>
      <c r="D50" s="24">
        <v>0</v>
      </c>
      <c r="E50" s="20"/>
      <c r="F50" s="24">
        <v>70561203841</v>
      </c>
      <c r="G50" s="20"/>
      <c r="H50" s="24">
        <v>0</v>
      </c>
      <c r="I50" s="20"/>
      <c r="J50" s="30">
        <f t="shared" si="0"/>
        <v>70561203841</v>
      </c>
      <c r="K50" s="20"/>
      <c r="L50" s="33">
        <f t="shared" si="1"/>
        <v>5.0267187931115034</v>
      </c>
      <c r="M50" s="20"/>
      <c r="N50" s="24">
        <v>0</v>
      </c>
      <c r="O50" s="20"/>
      <c r="P50" s="38">
        <v>59876221545</v>
      </c>
      <c r="Q50" s="38"/>
      <c r="R50" s="20"/>
      <c r="S50" s="24">
        <v>0</v>
      </c>
      <c r="T50" s="20"/>
      <c r="U50" s="30">
        <f t="shared" si="2"/>
        <v>59876221545</v>
      </c>
      <c r="V50" s="20"/>
      <c r="W50" s="33">
        <f t="shared" si="3"/>
        <v>119.16981665817079</v>
      </c>
    </row>
    <row r="51" spans="1:23" ht="21.75" customHeight="1" x14ac:dyDescent="0.2">
      <c r="A51" s="16" t="s">
        <v>43</v>
      </c>
      <c r="B51" s="16"/>
      <c r="D51" s="24">
        <v>0</v>
      </c>
      <c r="E51" s="20"/>
      <c r="F51" s="24">
        <v>16050442291</v>
      </c>
      <c r="G51" s="20"/>
      <c r="H51" s="24">
        <v>0</v>
      </c>
      <c r="I51" s="20"/>
      <c r="J51" s="30">
        <f t="shared" si="0"/>
        <v>16050442291</v>
      </c>
      <c r="K51" s="20"/>
      <c r="L51" s="33">
        <f t="shared" si="1"/>
        <v>1.143419549413089</v>
      </c>
      <c r="M51" s="20"/>
      <c r="N51" s="24">
        <v>0</v>
      </c>
      <c r="O51" s="20"/>
      <c r="P51" s="38">
        <v>-15863050147</v>
      </c>
      <c r="Q51" s="38"/>
      <c r="R51" s="20"/>
      <c r="S51" s="24">
        <v>0</v>
      </c>
      <c r="T51" s="20"/>
      <c r="U51" s="30">
        <f t="shared" si="2"/>
        <v>-15863050147</v>
      </c>
      <c r="V51" s="20"/>
      <c r="W51" s="33">
        <f t="shared" si="3"/>
        <v>-31.571744657211394</v>
      </c>
    </row>
    <row r="52" spans="1:23" ht="21.75" customHeight="1" x14ac:dyDescent="0.2">
      <c r="A52" s="16" t="s">
        <v>34</v>
      </c>
      <c r="B52" s="16"/>
      <c r="D52" s="24">
        <v>0</v>
      </c>
      <c r="E52" s="20"/>
      <c r="F52" s="24">
        <v>91065626921</v>
      </c>
      <c r="G52" s="20"/>
      <c r="H52" s="24">
        <v>0</v>
      </c>
      <c r="I52" s="20"/>
      <c r="J52" s="30">
        <f t="shared" si="0"/>
        <v>91065626921</v>
      </c>
      <c r="K52" s="20"/>
      <c r="L52" s="33">
        <f t="shared" si="1"/>
        <v>6.4874360602148142</v>
      </c>
      <c r="M52" s="20"/>
      <c r="N52" s="24">
        <v>0</v>
      </c>
      <c r="O52" s="20"/>
      <c r="P52" s="38">
        <v>48994372379</v>
      </c>
      <c r="Q52" s="38"/>
      <c r="R52" s="20"/>
      <c r="S52" s="24">
        <v>0</v>
      </c>
      <c r="T52" s="20"/>
      <c r="U52" s="30">
        <f t="shared" si="2"/>
        <v>48994372379</v>
      </c>
      <c r="V52" s="20"/>
      <c r="W52" s="33">
        <f t="shared" si="3"/>
        <v>97.512004315428243</v>
      </c>
    </row>
    <row r="53" spans="1:23" ht="21.75" customHeight="1" x14ac:dyDescent="0.2">
      <c r="A53" s="17" t="s">
        <v>29</v>
      </c>
      <c r="B53" s="17"/>
      <c r="D53" s="25">
        <v>0</v>
      </c>
      <c r="E53" s="20"/>
      <c r="F53" s="25">
        <v>4300623659</v>
      </c>
      <c r="G53" s="20"/>
      <c r="H53" s="25">
        <v>0</v>
      </c>
      <c r="I53" s="20"/>
      <c r="J53" s="30">
        <f t="shared" si="0"/>
        <v>4300623659</v>
      </c>
      <c r="K53" s="20"/>
      <c r="L53" s="33">
        <f t="shared" si="1"/>
        <v>0.30637268912685378</v>
      </c>
      <c r="M53" s="20"/>
      <c r="N53" s="25">
        <v>0</v>
      </c>
      <c r="O53" s="20"/>
      <c r="P53" s="38">
        <v>-5686522858</v>
      </c>
      <c r="Q53" s="39"/>
      <c r="R53" s="20"/>
      <c r="S53" s="25">
        <v>0</v>
      </c>
      <c r="T53" s="20"/>
      <c r="U53" s="30">
        <f t="shared" si="2"/>
        <v>-5686522858</v>
      </c>
      <c r="V53" s="20"/>
      <c r="W53" s="33">
        <f t="shared" si="3"/>
        <v>-11.317712923836725</v>
      </c>
    </row>
    <row r="54" spans="1:23" ht="21.75" customHeight="1" x14ac:dyDescent="0.2">
      <c r="A54" s="18" t="s">
        <v>55</v>
      </c>
      <c r="B54" s="18"/>
      <c r="D54" s="26">
        <v>6182642183</v>
      </c>
      <c r="E54" s="20"/>
      <c r="F54" s="26">
        <v>1430047370747</v>
      </c>
      <c r="G54" s="20"/>
      <c r="H54" s="26">
        <f>SUM(H9:H53)</f>
        <v>-32645382277</v>
      </c>
      <c r="I54" s="20"/>
      <c r="J54" s="26">
        <f>SUM(J9:J53)</f>
        <v>1403584630653</v>
      </c>
      <c r="K54" s="20"/>
      <c r="L54" s="27">
        <f>SUM(L9:L53)</f>
        <v>99.990148361475462</v>
      </c>
      <c r="M54" s="20"/>
      <c r="N54" s="26">
        <f>SUM(N9:N53)</f>
        <v>661871470614</v>
      </c>
      <c r="O54" s="20"/>
      <c r="P54" s="20"/>
      <c r="Q54" s="26">
        <f>SUM(P9:Q53)</f>
        <v>-334088240694</v>
      </c>
      <c r="R54" s="20"/>
      <c r="S54" s="26">
        <f>SUM(S9:S53)</f>
        <v>-287153118305</v>
      </c>
      <c r="T54" s="20"/>
      <c r="U54" s="26">
        <f>SUM(U9:U53)</f>
        <v>40630111615</v>
      </c>
      <c r="V54" s="20"/>
      <c r="W54" s="27">
        <f>SUM(W9:W53)</f>
        <v>80.864871346660493</v>
      </c>
    </row>
    <row r="56" spans="1:23" x14ac:dyDescent="0.2">
      <c r="D56" s="36"/>
      <c r="F56" s="36"/>
      <c r="H56" s="36"/>
      <c r="N56" s="36"/>
      <c r="Q56" s="36"/>
      <c r="S56" s="36"/>
    </row>
    <row r="57" spans="1:23" x14ac:dyDescent="0.2">
      <c r="D57" s="36"/>
      <c r="E57" s="36"/>
      <c r="F57" s="36"/>
      <c r="G57" s="36"/>
      <c r="H57" s="36"/>
      <c r="I57" s="36"/>
      <c r="Q57" s="36"/>
    </row>
  </sheetData>
  <mergeCells count="101">
    <mergeCell ref="A54:B54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4"/>
  <sheetViews>
    <sheetView rightToLeft="1" workbookViewId="0">
      <selection activeCell="H27" sqref="H27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1.75" customHeight="1" x14ac:dyDescent="0.2">
      <c r="A2" s="11" t="s">
        <v>71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14.45" customHeight="1" x14ac:dyDescent="0.2"/>
    <row r="5" spans="1:10" ht="14.45" customHeight="1" x14ac:dyDescent="0.2">
      <c r="A5" s="1" t="s">
        <v>105</v>
      </c>
      <c r="B5" s="12" t="s">
        <v>106</v>
      </c>
      <c r="C5" s="12"/>
      <c r="D5" s="12"/>
      <c r="E5" s="12"/>
      <c r="F5" s="12"/>
      <c r="G5" s="12"/>
      <c r="H5" s="12"/>
      <c r="I5" s="12"/>
      <c r="J5" s="12"/>
    </row>
    <row r="6" spans="1:10" ht="14.45" customHeight="1" x14ac:dyDescent="0.2">
      <c r="D6" s="13" t="s">
        <v>90</v>
      </c>
      <c r="E6" s="13"/>
      <c r="F6" s="13"/>
      <c r="H6" s="13" t="s">
        <v>91</v>
      </c>
      <c r="I6" s="13"/>
      <c r="J6" s="13"/>
    </row>
    <row r="7" spans="1:10" ht="36.4" customHeight="1" x14ac:dyDescent="0.2">
      <c r="A7" s="13" t="s">
        <v>107</v>
      </c>
      <c r="B7" s="13"/>
      <c r="D7" s="10" t="s">
        <v>108</v>
      </c>
      <c r="E7" s="3"/>
      <c r="F7" s="10" t="s">
        <v>109</v>
      </c>
      <c r="H7" s="10" t="s">
        <v>108</v>
      </c>
      <c r="I7" s="3"/>
      <c r="J7" s="10" t="s">
        <v>109</v>
      </c>
    </row>
    <row r="8" spans="1:10" ht="21.75" customHeight="1" x14ac:dyDescent="0.2">
      <c r="A8" s="15" t="s">
        <v>63</v>
      </c>
      <c r="B8" s="15"/>
      <c r="D8" s="22">
        <v>195425</v>
      </c>
      <c r="E8" s="20"/>
      <c r="F8" s="23">
        <f>D8/D$14*100</f>
        <v>33.125014831463723</v>
      </c>
      <c r="G8" s="20"/>
      <c r="H8" s="22">
        <v>146171335</v>
      </c>
      <c r="I8" s="20"/>
      <c r="J8" s="23">
        <f>H8/H$14*100</f>
        <v>14.295583120419403</v>
      </c>
    </row>
    <row r="9" spans="1:10" ht="21.75" customHeight="1" x14ac:dyDescent="0.2">
      <c r="A9" s="16" t="s">
        <v>64</v>
      </c>
      <c r="B9" s="16"/>
      <c r="D9" s="24">
        <v>60</v>
      </c>
      <c r="E9" s="20"/>
      <c r="F9" s="33">
        <f t="shared" ref="F9:F13" si="0">D9/D$14*100</f>
        <v>1.0170146551811811E-2</v>
      </c>
      <c r="G9" s="20"/>
      <c r="H9" s="24">
        <v>2067</v>
      </c>
      <c r="I9" s="20"/>
      <c r="J9" s="33">
        <f t="shared" ref="J9:J13" si="1">H9/H$14*100</f>
        <v>2.0215297554686021E-4</v>
      </c>
    </row>
    <row r="10" spans="1:10" ht="21.75" customHeight="1" x14ac:dyDescent="0.2">
      <c r="A10" s="16" t="s">
        <v>65</v>
      </c>
      <c r="B10" s="16"/>
      <c r="D10" s="24">
        <v>172075</v>
      </c>
      <c r="E10" s="20"/>
      <c r="F10" s="33">
        <f t="shared" si="0"/>
        <v>29.167132798383626</v>
      </c>
      <c r="G10" s="20"/>
      <c r="H10" s="24">
        <v>643671</v>
      </c>
      <c r="I10" s="20"/>
      <c r="J10" s="33">
        <f t="shared" si="1"/>
        <v>6.2951140746600409E-2</v>
      </c>
    </row>
    <row r="11" spans="1:10" ht="21.75" customHeight="1" x14ac:dyDescent="0.2">
      <c r="A11" s="16" t="s">
        <v>66</v>
      </c>
      <c r="B11" s="16"/>
      <c r="D11" s="24">
        <v>2251</v>
      </c>
      <c r="E11" s="20"/>
      <c r="F11" s="33">
        <f t="shared" si="0"/>
        <v>0.38154999813547313</v>
      </c>
      <c r="G11" s="20"/>
      <c r="H11" s="24">
        <v>11523</v>
      </c>
      <c r="I11" s="20"/>
      <c r="J11" s="33">
        <f t="shared" si="1"/>
        <v>1.1269514935783598E-3</v>
      </c>
    </row>
    <row r="12" spans="1:10" ht="21.75" customHeight="1" x14ac:dyDescent="0.2">
      <c r="A12" s="16" t="s">
        <v>68</v>
      </c>
      <c r="B12" s="16"/>
      <c r="D12" s="24">
        <v>0</v>
      </c>
      <c r="E12" s="20"/>
      <c r="F12" s="33">
        <f t="shared" si="0"/>
        <v>0</v>
      </c>
      <c r="G12" s="20"/>
      <c r="H12" s="24">
        <v>7861</v>
      </c>
      <c r="I12" s="20"/>
      <c r="J12" s="33">
        <f t="shared" si="1"/>
        <v>7.6880722824086505E-4</v>
      </c>
    </row>
    <row r="13" spans="1:10" ht="21.75" customHeight="1" x14ac:dyDescent="0.2">
      <c r="A13" s="17" t="s">
        <v>70</v>
      </c>
      <c r="B13" s="17"/>
      <c r="D13" s="25">
        <v>220151</v>
      </c>
      <c r="E13" s="20"/>
      <c r="F13" s="33">
        <f t="shared" si="0"/>
        <v>37.316132225465367</v>
      </c>
      <c r="G13" s="20"/>
      <c r="H13" s="25">
        <v>875656531</v>
      </c>
      <c r="I13" s="20"/>
      <c r="J13" s="33">
        <f t="shared" si="1"/>
        <v>85.639367827136624</v>
      </c>
    </row>
    <row r="14" spans="1:10" ht="21.75" customHeight="1" x14ac:dyDescent="0.2">
      <c r="A14" s="18" t="s">
        <v>55</v>
      </c>
      <c r="B14" s="18"/>
      <c r="D14" s="26">
        <v>589962</v>
      </c>
      <c r="E14" s="20"/>
      <c r="F14" s="26">
        <f>SUM(F8:F13)</f>
        <v>100</v>
      </c>
      <c r="G14" s="20"/>
      <c r="H14" s="26">
        <v>1022492988</v>
      </c>
      <c r="I14" s="20"/>
      <c r="J14" s="26">
        <f>SUM(J8:J13)</f>
        <v>100</v>
      </c>
    </row>
  </sheetData>
  <mergeCells count="14">
    <mergeCell ref="A12:B12"/>
    <mergeCell ref="A13:B13"/>
    <mergeCell ref="A14:B14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3"/>
  <sheetViews>
    <sheetView rightToLeft="1" workbookViewId="0">
      <selection activeCell="D8" sqref="D8:F13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11" t="s">
        <v>0</v>
      </c>
      <c r="B1" s="11"/>
      <c r="C1" s="11"/>
      <c r="D1" s="11"/>
      <c r="E1" s="11"/>
      <c r="F1" s="11"/>
    </row>
    <row r="2" spans="1:6" ht="21.75" customHeight="1" x14ac:dyDescent="0.2">
      <c r="A2" s="11" t="s">
        <v>71</v>
      </c>
      <c r="B2" s="11"/>
      <c r="C2" s="11"/>
      <c r="D2" s="11"/>
      <c r="E2" s="11"/>
      <c r="F2" s="11"/>
    </row>
    <row r="3" spans="1:6" ht="21.75" customHeight="1" x14ac:dyDescent="0.2">
      <c r="A3" s="11" t="s">
        <v>2</v>
      </c>
      <c r="B3" s="11"/>
      <c r="C3" s="11"/>
      <c r="D3" s="11"/>
      <c r="E3" s="11"/>
      <c r="F3" s="11"/>
    </row>
    <row r="4" spans="1:6" ht="14.45" customHeight="1" x14ac:dyDescent="0.2"/>
    <row r="5" spans="1:6" ht="29.1" customHeight="1" x14ac:dyDescent="0.2">
      <c r="A5" s="1" t="s">
        <v>110</v>
      </c>
      <c r="B5" s="12" t="s">
        <v>86</v>
      </c>
      <c r="C5" s="12"/>
      <c r="D5" s="12"/>
      <c r="E5" s="12"/>
      <c r="F5" s="12"/>
    </row>
    <row r="6" spans="1:6" ht="14.45" customHeight="1" x14ac:dyDescent="0.2">
      <c r="D6" s="2" t="s">
        <v>90</v>
      </c>
      <c r="F6" s="2" t="s">
        <v>9</v>
      </c>
    </row>
    <row r="7" spans="1:6" ht="14.45" customHeight="1" x14ac:dyDescent="0.2">
      <c r="A7" s="13" t="s">
        <v>86</v>
      </c>
      <c r="B7" s="13"/>
      <c r="D7" s="4" t="s">
        <v>60</v>
      </c>
      <c r="F7" s="4" t="s">
        <v>60</v>
      </c>
    </row>
    <row r="8" spans="1:6" ht="21.75" customHeight="1" x14ac:dyDescent="0.2">
      <c r="A8" s="15" t="s">
        <v>86</v>
      </c>
      <c r="B8" s="15"/>
      <c r="D8" s="22">
        <v>883</v>
      </c>
      <c r="E8" s="20"/>
      <c r="F8" s="22">
        <v>8209812160</v>
      </c>
    </row>
    <row r="9" spans="1:6" ht="21.75" customHeight="1" x14ac:dyDescent="0.2">
      <c r="A9" s="16" t="s">
        <v>111</v>
      </c>
      <c r="B9" s="16"/>
      <c r="D9" s="24">
        <v>0</v>
      </c>
      <c r="E9" s="20"/>
      <c r="F9" s="24">
        <v>639</v>
      </c>
    </row>
    <row r="10" spans="1:6" ht="21.75" customHeight="1" x14ac:dyDescent="0.2">
      <c r="A10" s="17" t="s">
        <v>112</v>
      </c>
      <c r="B10" s="17"/>
      <c r="D10" s="25">
        <v>137697834</v>
      </c>
      <c r="E10" s="20"/>
      <c r="F10" s="25">
        <v>382035125</v>
      </c>
    </row>
    <row r="11" spans="1:6" ht="21.75" customHeight="1" x14ac:dyDescent="0.2">
      <c r="A11" s="18" t="s">
        <v>55</v>
      </c>
      <c r="B11" s="18"/>
      <c r="D11" s="26">
        <v>137698717</v>
      </c>
      <c r="E11" s="20"/>
      <c r="F11" s="26">
        <v>8591847924</v>
      </c>
    </row>
    <row r="12" spans="1:6" x14ac:dyDescent="0.2">
      <c r="D12" s="20"/>
      <c r="E12" s="20"/>
      <c r="F12" s="20"/>
    </row>
    <row r="13" spans="1:6" x14ac:dyDescent="0.2">
      <c r="D13" s="20"/>
      <c r="E13" s="20"/>
      <c r="F13" s="20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41"/>
  <sheetViews>
    <sheetView rightToLeft="1" topLeftCell="A22" workbookViewId="0">
      <selection activeCell="Q36" sqref="Q36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1.855468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21.75" customHeight="1" x14ac:dyDescent="0.2">
      <c r="A2" s="11" t="s">
        <v>71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14.45" customHeight="1" x14ac:dyDescent="0.2"/>
    <row r="5" spans="1:19" ht="14.45" customHeight="1" x14ac:dyDescent="0.2">
      <c r="A5" s="12" t="s">
        <v>93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 ht="14.45" customHeight="1" x14ac:dyDescent="0.2">
      <c r="A6" s="13" t="s">
        <v>56</v>
      </c>
      <c r="C6" s="13" t="s">
        <v>113</v>
      </c>
      <c r="D6" s="13"/>
      <c r="E6" s="13"/>
      <c r="F6" s="13"/>
      <c r="G6" s="13"/>
      <c r="I6" s="13" t="s">
        <v>90</v>
      </c>
      <c r="J6" s="13"/>
      <c r="K6" s="13"/>
      <c r="L6" s="13"/>
      <c r="M6" s="13"/>
      <c r="O6" s="13" t="s">
        <v>91</v>
      </c>
      <c r="P6" s="13"/>
      <c r="Q6" s="13"/>
      <c r="R6" s="13"/>
      <c r="S6" s="13"/>
    </row>
    <row r="7" spans="1:19" ht="29.1" customHeight="1" x14ac:dyDescent="0.2">
      <c r="A7" s="13"/>
      <c r="C7" s="10" t="s">
        <v>114</v>
      </c>
      <c r="D7" s="3"/>
      <c r="E7" s="10" t="s">
        <v>115</v>
      </c>
      <c r="F7" s="3"/>
      <c r="G7" s="10" t="s">
        <v>116</v>
      </c>
      <c r="I7" s="10" t="s">
        <v>117</v>
      </c>
      <c r="J7" s="3"/>
      <c r="K7" s="10" t="s">
        <v>118</v>
      </c>
      <c r="L7" s="3"/>
      <c r="M7" s="10" t="s">
        <v>119</v>
      </c>
      <c r="O7" s="10" t="s">
        <v>117</v>
      </c>
      <c r="P7" s="3"/>
      <c r="Q7" s="10" t="s">
        <v>118</v>
      </c>
      <c r="R7" s="3"/>
      <c r="S7" s="10" t="s">
        <v>119</v>
      </c>
    </row>
    <row r="8" spans="1:19" ht="21.75" customHeight="1" x14ac:dyDescent="0.2">
      <c r="A8" s="5" t="s">
        <v>49</v>
      </c>
      <c r="C8" s="40" t="s">
        <v>120</v>
      </c>
      <c r="D8" s="20"/>
      <c r="E8" s="22">
        <v>13157782</v>
      </c>
      <c r="F8" s="20"/>
      <c r="G8" s="22">
        <v>1050</v>
      </c>
      <c r="H8" s="20"/>
      <c r="I8" s="22">
        <v>0</v>
      </c>
      <c r="J8" s="20"/>
      <c r="K8" s="22">
        <v>0</v>
      </c>
      <c r="L8" s="20"/>
      <c r="M8" s="22">
        <v>0</v>
      </c>
      <c r="N8" s="20"/>
      <c r="O8" s="22">
        <v>13815671100</v>
      </c>
      <c r="P8" s="20"/>
      <c r="Q8" s="22">
        <v>0</v>
      </c>
      <c r="R8" s="20"/>
      <c r="S8" s="22">
        <v>13815671100</v>
      </c>
    </row>
    <row r="9" spans="1:19" ht="21.75" customHeight="1" x14ac:dyDescent="0.2">
      <c r="A9" s="6" t="s">
        <v>27</v>
      </c>
      <c r="C9" s="41" t="s">
        <v>121</v>
      </c>
      <c r="D9" s="20"/>
      <c r="E9" s="24">
        <v>41060833</v>
      </c>
      <c r="F9" s="20"/>
      <c r="G9" s="24">
        <v>1000</v>
      </c>
      <c r="H9" s="20"/>
      <c r="I9" s="24">
        <v>0</v>
      </c>
      <c r="J9" s="20"/>
      <c r="K9" s="24">
        <v>0</v>
      </c>
      <c r="L9" s="20"/>
      <c r="M9" s="24">
        <v>0</v>
      </c>
      <c r="N9" s="20"/>
      <c r="O9" s="24">
        <v>41060833000</v>
      </c>
      <c r="P9" s="20"/>
      <c r="Q9" s="24">
        <v>0</v>
      </c>
      <c r="R9" s="20"/>
      <c r="S9" s="24">
        <v>41060833000</v>
      </c>
    </row>
    <row r="10" spans="1:19" ht="21.75" customHeight="1" x14ac:dyDescent="0.2">
      <c r="A10" s="6" t="s">
        <v>97</v>
      </c>
      <c r="C10" s="41" t="s">
        <v>122</v>
      </c>
      <c r="D10" s="20"/>
      <c r="E10" s="24">
        <v>5216001</v>
      </c>
      <c r="F10" s="20"/>
      <c r="G10" s="24">
        <v>360</v>
      </c>
      <c r="H10" s="20"/>
      <c r="I10" s="24">
        <v>0</v>
      </c>
      <c r="J10" s="20"/>
      <c r="K10" s="24">
        <v>0</v>
      </c>
      <c r="L10" s="20"/>
      <c r="M10" s="24">
        <v>0</v>
      </c>
      <c r="N10" s="20"/>
      <c r="O10" s="24">
        <v>1877760360</v>
      </c>
      <c r="P10" s="20"/>
      <c r="Q10" s="24">
        <v>34095178</v>
      </c>
      <c r="R10" s="20"/>
      <c r="S10" s="24">
        <v>1843665182</v>
      </c>
    </row>
    <row r="11" spans="1:19" ht="21.75" customHeight="1" x14ac:dyDescent="0.2">
      <c r="A11" s="6" t="s">
        <v>45</v>
      </c>
      <c r="C11" s="41" t="s">
        <v>123</v>
      </c>
      <c r="D11" s="20"/>
      <c r="E11" s="24">
        <v>11563426</v>
      </c>
      <c r="F11" s="20"/>
      <c r="G11" s="24">
        <v>620</v>
      </c>
      <c r="H11" s="20"/>
      <c r="I11" s="24">
        <v>7169324120</v>
      </c>
      <c r="J11" s="20"/>
      <c r="K11" s="24">
        <v>986681937</v>
      </c>
      <c r="L11" s="20"/>
      <c r="M11" s="24">
        <v>6182642183</v>
      </c>
      <c r="N11" s="20"/>
      <c r="O11" s="24">
        <v>7169324120</v>
      </c>
      <c r="P11" s="20"/>
      <c r="Q11" s="24">
        <v>986681937</v>
      </c>
      <c r="R11" s="20"/>
      <c r="S11" s="24">
        <v>6182642183</v>
      </c>
    </row>
    <row r="12" spans="1:19" ht="21.75" customHeight="1" x14ac:dyDescent="0.2">
      <c r="A12" s="6" t="s">
        <v>35</v>
      </c>
      <c r="C12" s="41" t="s">
        <v>124</v>
      </c>
      <c r="D12" s="20"/>
      <c r="E12" s="24">
        <v>15497424</v>
      </c>
      <c r="F12" s="20"/>
      <c r="G12" s="24">
        <v>2390</v>
      </c>
      <c r="H12" s="20"/>
      <c r="I12" s="24">
        <v>0</v>
      </c>
      <c r="J12" s="20"/>
      <c r="K12" s="24">
        <v>0</v>
      </c>
      <c r="L12" s="20"/>
      <c r="M12" s="24">
        <v>0</v>
      </c>
      <c r="N12" s="20"/>
      <c r="O12" s="24">
        <v>37038843360</v>
      </c>
      <c r="P12" s="20"/>
      <c r="Q12" s="24">
        <v>0</v>
      </c>
      <c r="R12" s="20"/>
      <c r="S12" s="24">
        <v>37038843360</v>
      </c>
    </row>
    <row r="13" spans="1:19" ht="21.75" customHeight="1" x14ac:dyDescent="0.2">
      <c r="A13" s="6" t="s">
        <v>48</v>
      </c>
      <c r="C13" s="41" t="s">
        <v>122</v>
      </c>
      <c r="D13" s="20"/>
      <c r="E13" s="24">
        <v>60844413</v>
      </c>
      <c r="F13" s="20"/>
      <c r="G13" s="24">
        <v>370</v>
      </c>
      <c r="H13" s="20"/>
      <c r="I13" s="24">
        <v>0</v>
      </c>
      <c r="J13" s="20"/>
      <c r="K13" s="24">
        <v>0</v>
      </c>
      <c r="L13" s="20"/>
      <c r="M13" s="24">
        <v>0</v>
      </c>
      <c r="N13" s="20"/>
      <c r="O13" s="24">
        <v>22512432810</v>
      </c>
      <c r="P13" s="20"/>
      <c r="Q13" s="24">
        <v>0</v>
      </c>
      <c r="R13" s="20"/>
      <c r="S13" s="24">
        <v>22512432810</v>
      </c>
    </row>
    <row r="14" spans="1:19" ht="21.75" customHeight="1" x14ac:dyDescent="0.2">
      <c r="A14" s="6" t="s">
        <v>46</v>
      </c>
      <c r="C14" s="41" t="s">
        <v>122</v>
      </c>
      <c r="D14" s="20"/>
      <c r="E14" s="24">
        <v>66300000</v>
      </c>
      <c r="F14" s="20"/>
      <c r="G14" s="24">
        <v>115</v>
      </c>
      <c r="H14" s="20"/>
      <c r="I14" s="24">
        <v>0</v>
      </c>
      <c r="J14" s="20"/>
      <c r="K14" s="24">
        <v>0</v>
      </c>
      <c r="L14" s="20"/>
      <c r="M14" s="24">
        <v>0</v>
      </c>
      <c r="N14" s="20"/>
      <c r="O14" s="24">
        <v>7624500000</v>
      </c>
      <c r="P14" s="20"/>
      <c r="Q14" s="24">
        <v>128358586</v>
      </c>
      <c r="R14" s="20"/>
      <c r="S14" s="24">
        <v>7496141414</v>
      </c>
    </row>
    <row r="15" spans="1:19" ht="21.75" customHeight="1" x14ac:dyDescent="0.2">
      <c r="A15" s="6" t="s">
        <v>33</v>
      </c>
      <c r="C15" s="41" t="s">
        <v>120</v>
      </c>
      <c r="D15" s="20"/>
      <c r="E15" s="24">
        <v>29116440</v>
      </c>
      <c r="F15" s="20"/>
      <c r="G15" s="24">
        <v>2000</v>
      </c>
      <c r="H15" s="20"/>
      <c r="I15" s="24">
        <v>0</v>
      </c>
      <c r="J15" s="20"/>
      <c r="K15" s="24">
        <v>0</v>
      </c>
      <c r="L15" s="20"/>
      <c r="M15" s="24">
        <v>0</v>
      </c>
      <c r="N15" s="20"/>
      <c r="O15" s="24">
        <v>58232880000</v>
      </c>
      <c r="P15" s="20"/>
      <c r="Q15" s="24">
        <v>474724565</v>
      </c>
      <c r="R15" s="20"/>
      <c r="S15" s="24">
        <v>57758155435</v>
      </c>
    </row>
    <row r="16" spans="1:19" ht="21.75" customHeight="1" x14ac:dyDescent="0.2">
      <c r="A16" s="6" t="s">
        <v>36</v>
      </c>
      <c r="C16" s="41" t="s">
        <v>122</v>
      </c>
      <c r="D16" s="20"/>
      <c r="E16" s="24">
        <v>10359467</v>
      </c>
      <c r="F16" s="20"/>
      <c r="G16" s="24">
        <v>2070</v>
      </c>
      <c r="H16" s="20"/>
      <c r="I16" s="24">
        <v>0</v>
      </c>
      <c r="J16" s="20"/>
      <c r="K16" s="24">
        <v>0</v>
      </c>
      <c r="L16" s="20"/>
      <c r="M16" s="24">
        <v>0</v>
      </c>
      <c r="N16" s="20"/>
      <c r="O16" s="24">
        <v>21444096690</v>
      </c>
      <c r="P16" s="20"/>
      <c r="Q16" s="24">
        <v>1790373421</v>
      </c>
      <c r="R16" s="20"/>
      <c r="S16" s="24">
        <v>19653723269</v>
      </c>
    </row>
    <row r="17" spans="1:19" ht="21.75" customHeight="1" x14ac:dyDescent="0.2">
      <c r="A17" s="6" t="s">
        <v>22</v>
      </c>
      <c r="C17" s="41" t="s">
        <v>121</v>
      </c>
      <c r="D17" s="20"/>
      <c r="E17" s="24">
        <v>21270877</v>
      </c>
      <c r="F17" s="20"/>
      <c r="G17" s="24">
        <v>1997</v>
      </c>
      <c r="H17" s="20"/>
      <c r="I17" s="24">
        <v>0</v>
      </c>
      <c r="J17" s="20"/>
      <c r="K17" s="24">
        <v>0</v>
      </c>
      <c r="L17" s="20"/>
      <c r="M17" s="24">
        <v>0</v>
      </c>
      <c r="N17" s="20"/>
      <c r="O17" s="24">
        <v>42477941369</v>
      </c>
      <c r="P17" s="20"/>
      <c r="Q17" s="24">
        <v>144975909</v>
      </c>
      <c r="R17" s="20"/>
      <c r="S17" s="24">
        <v>42332965460</v>
      </c>
    </row>
    <row r="18" spans="1:19" ht="21.75" customHeight="1" x14ac:dyDescent="0.2">
      <c r="A18" s="6" t="s">
        <v>42</v>
      </c>
      <c r="C18" s="41" t="s">
        <v>125</v>
      </c>
      <c r="D18" s="20"/>
      <c r="E18" s="24">
        <v>124051883</v>
      </c>
      <c r="F18" s="20"/>
      <c r="G18" s="24">
        <v>280</v>
      </c>
      <c r="H18" s="20"/>
      <c r="I18" s="24">
        <v>0</v>
      </c>
      <c r="J18" s="20"/>
      <c r="K18" s="24">
        <v>0</v>
      </c>
      <c r="L18" s="20"/>
      <c r="M18" s="24">
        <v>0</v>
      </c>
      <c r="N18" s="20"/>
      <c r="O18" s="24">
        <v>34734527240</v>
      </c>
      <c r="P18" s="20"/>
      <c r="Q18" s="24">
        <v>0</v>
      </c>
      <c r="R18" s="20"/>
      <c r="S18" s="24">
        <v>34734527240</v>
      </c>
    </row>
    <row r="19" spans="1:19" ht="21.75" customHeight="1" x14ac:dyDescent="0.2">
      <c r="A19" s="6" t="s">
        <v>52</v>
      </c>
      <c r="C19" s="41" t="s">
        <v>126</v>
      </c>
      <c r="D19" s="20"/>
      <c r="E19" s="24">
        <v>14707675</v>
      </c>
      <c r="F19" s="20"/>
      <c r="G19" s="24">
        <v>1400</v>
      </c>
      <c r="H19" s="20"/>
      <c r="I19" s="24">
        <v>0</v>
      </c>
      <c r="J19" s="20"/>
      <c r="K19" s="24">
        <v>0</v>
      </c>
      <c r="L19" s="20"/>
      <c r="M19" s="24">
        <v>0</v>
      </c>
      <c r="N19" s="20"/>
      <c r="O19" s="24">
        <v>20590745000</v>
      </c>
      <c r="P19" s="20"/>
      <c r="Q19" s="24">
        <v>441624558</v>
      </c>
      <c r="R19" s="20"/>
      <c r="S19" s="24">
        <v>20149120442</v>
      </c>
    </row>
    <row r="20" spans="1:19" ht="21.75" customHeight="1" x14ac:dyDescent="0.2">
      <c r="A20" s="6" t="s">
        <v>47</v>
      </c>
      <c r="C20" s="41" t="s">
        <v>127</v>
      </c>
      <c r="D20" s="20"/>
      <c r="E20" s="24">
        <v>4607501</v>
      </c>
      <c r="F20" s="20"/>
      <c r="G20" s="24">
        <v>1940</v>
      </c>
      <c r="H20" s="20"/>
      <c r="I20" s="24">
        <v>0</v>
      </c>
      <c r="J20" s="20"/>
      <c r="K20" s="24">
        <v>0</v>
      </c>
      <c r="L20" s="20"/>
      <c r="M20" s="24">
        <v>0</v>
      </c>
      <c r="N20" s="20"/>
      <c r="O20" s="24">
        <v>8938551940</v>
      </c>
      <c r="P20" s="20"/>
      <c r="Q20" s="24">
        <v>589040851</v>
      </c>
      <c r="R20" s="20"/>
      <c r="S20" s="24">
        <v>8349511089</v>
      </c>
    </row>
    <row r="21" spans="1:19" ht="21.75" customHeight="1" x14ac:dyDescent="0.2">
      <c r="A21" s="6" t="s">
        <v>51</v>
      </c>
      <c r="C21" s="41" t="s">
        <v>121</v>
      </c>
      <c r="D21" s="20"/>
      <c r="E21" s="24">
        <v>26431351</v>
      </c>
      <c r="F21" s="20"/>
      <c r="G21" s="24">
        <v>800</v>
      </c>
      <c r="H21" s="20"/>
      <c r="I21" s="24">
        <v>0</v>
      </c>
      <c r="J21" s="20"/>
      <c r="K21" s="24">
        <v>0</v>
      </c>
      <c r="L21" s="20"/>
      <c r="M21" s="24">
        <v>0</v>
      </c>
      <c r="N21" s="20"/>
      <c r="O21" s="24">
        <v>21145080800</v>
      </c>
      <c r="P21" s="20"/>
      <c r="Q21" s="24">
        <v>0</v>
      </c>
      <c r="R21" s="20"/>
      <c r="S21" s="24">
        <v>21145080800</v>
      </c>
    </row>
    <row r="22" spans="1:19" ht="21.75" customHeight="1" x14ac:dyDescent="0.2">
      <c r="A22" s="6" t="s">
        <v>25</v>
      </c>
      <c r="C22" s="41" t="s">
        <v>128</v>
      </c>
      <c r="D22" s="20"/>
      <c r="E22" s="24">
        <v>66893729</v>
      </c>
      <c r="F22" s="20"/>
      <c r="G22" s="24">
        <v>1624</v>
      </c>
      <c r="H22" s="20"/>
      <c r="I22" s="24">
        <v>0</v>
      </c>
      <c r="J22" s="20"/>
      <c r="K22" s="24">
        <v>0</v>
      </c>
      <c r="L22" s="20"/>
      <c r="M22" s="24">
        <v>0</v>
      </c>
      <c r="N22" s="20"/>
      <c r="O22" s="24">
        <v>108635415896</v>
      </c>
      <c r="P22" s="20"/>
      <c r="Q22" s="24">
        <v>0</v>
      </c>
      <c r="R22" s="20"/>
      <c r="S22" s="24">
        <v>108635415896</v>
      </c>
    </row>
    <row r="23" spans="1:19" ht="21.75" customHeight="1" x14ac:dyDescent="0.2">
      <c r="A23" s="6" t="s">
        <v>21</v>
      </c>
      <c r="C23" s="41" t="s">
        <v>129</v>
      </c>
      <c r="D23" s="20"/>
      <c r="E23" s="24">
        <v>13906018</v>
      </c>
      <c r="F23" s="20"/>
      <c r="G23" s="24">
        <v>936</v>
      </c>
      <c r="H23" s="20"/>
      <c r="I23" s="24">
        <v>0</v>
      </c>
      <c r="J23" s="20"/>
      <c r="K23" s="24">
        <v>0</v>
      </c>
      <c r="L23" s="20"/>
      <c r="M23" s="24">
        <v>0</v>
      </c>
      <c r="N23" s="20"/>
      <c r="O23" s="24">
        <v>13016032848</v>
      </c>
      <c r="P23" s="20"/>
      <c r="Q23" s="24">
        <v>270621743</v>
      </c>
      <c r="R23" s="20"/>
      <c r="S23" s="24">
        <v>12745411105</v>
      </c>
    </row>
    <row r="24" spans="1:19" ht="21.75" customHeight="1" x14ac:dyDescent="0.2">
      <c r="A24" s="6" t="s">
        <v>23</v>
      </c>
      <c r="C24" s="41" t="s">
        <v>130</v>
      </c>
      <c r="D24" s="20"/>
      <c r="E24" s="24">
        <v>1318102</v>
      </c>
      <c r="F24" s="20"/>
      <c r="G24" s="24">
        <v>38000</v>
      </c>
      <c r="H24" s="20"/>
      <c r="I24" s="24">
        <v>0</v>
      </c>
      <c r="J24" s="20"/>
      <c r="K24" s="24">
        <v>0</v>
      </c>
      <c r="L24" s="20"/>
      <c r="M24" s="24">
        <v>0</v>
      </c>
      <c r="N24" s="20"/>
      <c r="O24" s="24">
        <v>50087876000</v>
      </c>
      <c r="P24" s="20"/>
      <c r="Q24" s="24">
        <v>1400593071</v>
      </c>
      <c r="R24" s="20"/>
      <c r="S24" s="24">
        <v>48687282929</v>
      </c>
    </row>
    <row r="25" spans="1:19" ht="21.75" customHeight="1" x14ac:dyDescent="0.2">
      <c r="A25" s="6" t="s">
        <v>39</v>
      </c>
      <c r="C25" s="41" t="s">
        <v>131</v>
      </c>
      <c r="D25" s="20"/>
      <c r="E25" s="24">
        <v>46317975</v>
      </c>
      <c r="F25" s="20"/>
      <c r="G25" s="24">
        <v>266</v>
      </c>
      <c r="H25" s="20"/>
      <c r="I25" s="24">
        <v>0</v>
      </c>
      <c r="J25" s="20"/>
      <c r="K25" s="24">
        <v>0</v>
      </c>
      <c r="L25" s="20"/>
      <c r="M25" s="24">
        <v>0</v>
      </c>
      <c r="N25" s="20"/>
      <c r="O25" s="24">
        <v>12320581350</v>
      </c>
      <c r="P25" s="20"/>
      <c r="Q25" s="24">
        <v>0</v>
      </c>
      <c r="R25" s="20"/>
      <c r="S25" s="24">
        <v>12320581350</v>
      </c>
    </row>
    <row r="26" spans="1:19" ht="21.75" customHeight="1" x14ac:dyDescent="0.2">
      <c r="A26" s="6" t="s">
        <v>98</v>
      </c>
      <c r="C26" s="41" t="s">
        <v>130</v>
      </c>
      <c r="D26" s="20"/>
      <c r="E26" s="24">
        <v>4479316</v>
      </c>
      <c r="F26" s="20"/>
      <c r="G26" s="24">
        <v>3800</v>
      </c>
      <c r="H26" s="20"/>
      <c r="I26" s="24">
        <v>0</v>
      </c>
      <c r="J26" s="20"/>
      <c r="K26" s="24">
        <v>0</v>
      </c>
      <c r="L26" s="20"/>
      <c r="M26" s="24">
        <v>0</v>
      </c>
      <c r="N26" s="20"/>
      <c r="O26" s="24">
        <v>17021400800</v>
      </c>
      <c r="P26" s="20"/>
      <c r="Q26" s="24">
        <v>905158797</v>
      </c>
      <c r="R26" s="20"/>
      <c r="S26" s="24">
        <v>16116242003</v>
      </c>
    </row>
    <row r="27" spans="1:19" ht="21.75" customHeight="1" x14ac:dyDescent="0.2">
      <c r="A27" s="6" t="s">
        <v>28</v>
      </c>
      <c r="C27" s="41" t="s">
        <v>132</v>
      </c>
      <c r="D27" s="20"/>
      <c r="E27" s="24">
        <v>16590000</v>
      </c>
      <c r="F27" s="20"/>
      <c r="G27" s="24">
        <v>1600</v>
      </c>
      <c r="H27" s="20"/>
      <c r="I27" s="24">
        <v>0</v>
      </c>
      <c r="J27" s="20"/>
      <c r="K27" s="24">
        <v>0</v>
      </c>
      <c r="L27" s="20"/>
      <c r="M27" s="24">
        <v>0</v>
      </c>
      <c r="N27" s="20"/>
      <c r="O27" s="24">
        <v>26544000000</v>
      </c>
      <c r="P27" s="20"/>
      <c r="Q27" s="24">
        <v>0</v>
      </c>
      <c r="R27" s="20"/>
      <c r="S27" s="24">
        <v>26544000000</v>
      </c>
    </row>
    <row r="28" spans="1:19" ht="21.75" customHeight="1" x14ac:dyDescent="0.2">
      <c r="A28" s="6" t="s">
        <v>24</v>
      </c>
      <c r="C28" s="41" t="s">
        <v>129</v>
      </c>
      <c r="D28" s="20"/>
      <c r="E28" s="24">
        <v>8614333</v>
      </c>
      <c r="F28" s="20"/>
      <c r="G28" s="24">
        <v>3400</v>
      </c>
      <c r="H28" s="20"/>
      <c r="I28" s="24">
        <v>0</v>
      </c>
      <c r="J28" s="20"/>
      <c r="K28" s="24">
        <v>0</v>
      </c>
      <c r="L28" s="20"/>
      <c r="M28" s="24">
        <v>0</v>
      </c>
      <c r="N28" s="20"/>
      <c r="O28" s="24">
        <v>29288732200</v>
      </c>
      <c r="P28" s="20"/>
      <c r="Q28" s="24">
        <v>0</v>
      </c>
      <c r="R28" s="20"/>
      <c r="S28" s="24">
        <v>29288732200</v>
      </c>
    </row>
    <row r="29" spans="1:19" ht="21.75" customHeight="1" x14ac:dyDescent="0.2">
      <c r="A29" s="6" t="s">
        <v>32</v>
      </c>
      <c r="C29" s="41" t="s">
        <v>133</v>
      </c>
      <c r="D29" s="20"/>
      <c r="E29" s="24">
        <v>30900000</v>
      </c>
      <c r="F29" s="20"/>
      <c r="G29" s="24">
        <v>1100</v>
      </c>
      <c r="H29" s="20"/>
      <c r="I29" s="24">
        <v>0</v>
      </c>
      <c r="J29" s="20"/>
      <c r="K29" s="24">
        <v>0</v>
      </c>
      <c r="L29" s="20"/>
      <c r="M29" s="24">
        <v>0</v>
      </c>
      <c r="N29" s="20"/>
      <c r="O29" s="24">
        <v>33990000000</v>
      </c>
      <c r="P29" s="20"/>
      <c r="Q29" s="24">
        <v>1702817176</v>
      </c>
      <c r="R29" s="20"/>
      <c r="S29" s="24">
        <v>32287182824</v>
      </c>
    </row>
    <row r="30" spans="1:19" ht="21.75" customHeight="1" x14ac:dyDescent="0.2">
      <c r="A30" s="6" t="s">
        <v>100</v>
      </c>
      <c r="C30" s="41" t="s">
        <v>134</v>
      </c>
      <c r="D30" s="20"/>
      <c r="E30" s="24">
        <v>6212232</v>
      </c>
      <c r="F30" s="20"/>
      <c r="G30" s="24">
        <v>900</v>
      </c>
      <c r="H30" s="20"/>
      <c r="I30" s="24">
        <v>0</v>
      </c>
      <c r="J30" s="20"/>
      <c r="K30" s="24">
        <v>0</v>
      </c>
      <c r="L30" s="20"/>
      <c r="M30" s="24">
        <v>0</v>
      </c>
      <c r="N30" s="20"/>
      <c r="O30" s="24">
        <v>5591008800</v>
      </c>
      <c r="P30" s="20"/>
      <c r="Q30" s="24">
        <v>0</v>
      </c>
      <c r="R30" s="20"/>
      <c r="S30" s="24">
        <v>5591008800</v>
      </c>
    </row>
    <row r="31" spans="1:19" ht="21.75" customHeight="1" x14ac:dyDescent="0.2">
      <c r="A31" s="6" t="s">
        <v>40</v>
      </c>
      <c r="C31" s="41" t="s">
        <v>121</v>
      </c>
      <c r="D31" s="20"/>
      <c r="E31" s="24">
        <v>13213363</v>
      </c>
      <c r="F31" s="20"/>
      <c r="G31" s="24">
        <v>700</v>
      </c>
      <c r="H31" s="20"/>
      <c r="I31" s="24">
        <v>0</v>
      </c>
      <c r="J31" s="20"/>
      <c r="K31" s="24">
        <v>0</v>
      </c>
      <c r="L31" s="20"/>
      <c r="M31" s="24">
        <v>0</v>
      </c>
      <c r="N31" s="20"/>
      <c r="O31" s="24">
        <v>9249354100</v>
      </c>
      <c r="P31" s="20"/>
      <c r="Q31" s="24">
        <v>174046986</v>
      </c>
      <c r="R31" s="20"/>
      <c r="S31" s="24">
        <v>9075307114</v>
      </c>
    </row>
    <row r="32" spans="1:19" ht="21.75" customHeight="1" x14ac:dyDescent="0.2">
      <c r="A32" s="6" t="s">
        <v>99</v>
      </c>
      <c r="C32" s="41" t="s">
        <v>135</v>
      </c>
      <c r="D32" s="20"/>
      <c r="E32" s="24">
        <v>8809680</v>
      </c>
      <c r="F32" s="20"/>
      <c r="G32" s="24">
        <v>722</v>
      </c>
      <c r="H32" s="20"/>
      <c r="I32" s="24">
        <v>0</v>
      </c>
      <c r="J32" s="20"/>
      <c r="K32" s="24">
        <v>0</v>
      </c>
      <c r="L32" s="20"/>
      <c r="M32" s="24">
        <v>0</v>
      </c>
      <c r="N32" s="20"/>
      <c r="O32" s="24">
        <v>6360588960</v>
      </c>
      <c r="P32" s="20"/>
      <c r="Q32" s="24">
        <v>128065550</v>
      </c>
      <c r="R32" s="20"/>
      <c r="S32" s="24">
        <v>6232523410</v>
      </c>
    </row>
    <row r="33" spans="1:19" ht="21.75" customHeight="1" x14ac:dyDescent="0.2">
      <c r="A33" s="6" t="s">
        <v>44</v>
      </c>
      <c r="C33" s="41" t="s">
        <v>7</v>
      </c>
      <c r="D33" s="20"/>
      <c r="E33" s="24">
        <v>45000000</v>
      </c>
      <c r="F33" s="20"/>
      <c r="G33" s="24">
        <v>450</v>
      </c>
      <c r="H33" s="20"/>
      <c r="I33" s="24">
        <v>0</v>
      </c>
      <c r="J33" s="20"/>
      <c r="K33" s="24">
        <v>0</v>
      </c>
      <c r="L33" s="20"/>
      <c r="M33" s="24">
        <v>0</v>
      </c>
      <c r="N33" s="20"/>
      <c r="O33" s="24">
        <v>20250000000</v>
      </c>
      <c r="P33" s="20"/>
      <c r="Q33" s="24">
        <v>670529801</v>
      </c>
      <c r="R33" s="20"/>
      <c r="S33" s="24">
        <v>19579470199</v>
      </c>
    </row>
    <row r="34" spans="1:19" ht="21.75" customHeight="1" x14ac:dyDescent="0.2">
      <c r="A34" s="6" t="s">
        <v>101</v>
      </c>
      <c r="C34" s="41" t="s">
        <v>136</v>
      </c>
      <c r="D34" s="20"/>
      <c r="E34" s="24">
        <v>1500000</v>
      </c>
      <c r="F34" s="20"/>
      <c r="G34" s="24">
        <v>150</v>
      </c>
      <c r="H34" s="20"/>
      <c r="I34" s="24">
        <v>0</v>
      </c>
      <c r="J34" s="20"/>
      <c r="K34" s="24">
        <v>0</v>
      </c>
      <c r="L34" s="20"/>
      <c r="M34" s="24">
        <v>0</v>
      </c>
      <c r="N34" s="20"/>
      <c r="O34" s="24">
        <v>225000000</v>
      </c>
      <c r="P34" s="20"/>
      <c r="Q34" s="24">
        <v>0</v>
      </c>
      <c r="R34" s="20"/>
      <c r="S34" s="24">
        <v>225000000</v>
      </c>
    </row>
    <row r="35" spans="1:19" ht="21.75" customHeight="1" x14ac:dyDescent="0.2">
      <c r="A35" s="7" t="s">
        <v>26</v>
      </c>
      <c r="C35" s="42" t="s">
        <v>137</v>
      </c>
      <c r="D35" s="20"/>
      <c r="E35" s="30">
        <v>200000</v>
      </c>
      <c r="F35" s="20"/>
      <c r="G35" s="30">
        <v>2350</v>
      </c>
      <c r="H35" s="20"/>
      <c r="I35" s="25">
        <v>0</v>
      </c>
      <c r="J35" s="20"/>
      <c r="K35" s="25">
        <v>0</v>
      </c>
      <c r="L35" s="20"/>
      <c r="M35" s="25">
        <v>0</v>
      </c>
      <c r="N35" s="20"/>
      <c r="O35" s="25">
        <v>470000000</v>
      </c>
      <c r="P35" s="20"/>
      <c r="Q35" s="25">
        <v>0</v>
      </c>
      <c r="R35" s="20"/>
      <c r="S35" s="25">
        <v>470000000</v>
      </c>
    </row>
    <row r="36" spans="1:19" ht="21.75" customHeight="1" x14ac:dyDescent="0.2">
      <c r="A36" s="9" t="s">
        <v>55</v>
      </c>
      <c r="C36" s="30"/>
      <c r="D36" s="43"/>
      <c r="E36" s="30"/>
      <c r="F36" s="43"/>
      <c r="G36" s="30"/>
      <c r="H36" s="20"/>
      <c r="I36" s="26">
        <v>7169324120</v>
      </c>
      <c r="J36" s="20"/>
      <c r="K36" s="26">
        <v>986681937</v>
      </c>
      <c r="L36" s="20"/>
      <c r="M36" s="26">
        <v>6182642183</v>
      </c>
      <c r="N36" s="20"/>
      <c r="O36" s="26">
        <v>671713178743</v>
      </c>
      <c r="P36" s="20"/>
      <c r="Q36" s="26">
        <v>9841708129</v>
      </c>
      <c r="R36" s="20"/>
      <c r="S36" s="26">
        <v>661871470614</v>
      </c>
    </row>
    <row r="40" spans="1:19" x14ac:dyDescent="0.2">
      <c r="I40" s="36"/>
    </row>
    <row r="41" spans="1:19" x14ac:dyDescent="0.2">
      <c r="O41" s="36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8"/>
  <sheetViews>
    <sheetView rightToLeft="1" workbookViewId="0">
      <selection activeCell="I17" sqref="I17:K23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1.75" customHeight="1" x14ac:dyDescent="0.2">
      <c r="A2" s="11" t="s">
        <v>71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4.45" customHeight="1" x14ac:dyDescent="0.2"/>
    <row r="5" spans="1:13" ht="14.45" customHeight="1" x14ac:dyDescent="0.2">
      <c r="A5" s="12" t="s">
        <v>140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14.45" customHeight="1" x14ac:dyDescent="0.2">
      <c r="A6" s="13" t="s">
        <v>74</v>
      </c>
      <c r="C6" s="13" t="s">
        <v>90</v>
      </c>
      <c r="D6" s="13"/>
      <c r="E6" s="13"/>
      <c r="F6" s="13"/>
      <c r="G6" s="13"/>
      <c r="I6" s="13" t="s">
        <v>91</v>
      </c>
      <c r="J6" s="13"/>
      <c r="K6" s="13"/>
      <c r="L6" s="13"/>
      <c r="M6" s="13"/>
    </row>
    <row r="7" spans="1:13" ht="29.1" customHeight="1" x14ac:dyDescent="0.2">
      <c r="A7" s="13"/>
      <c r="C7" s="10" t="s">
        <v>138</v>
      </c>
      <c r="D7" s="3"/>
      <c r="E7" s="10" t="s">
        <v>118</v>
      </c>
      <c r="F7" s="3"/>
      <c r="G7" s="10" t="s">
        <v>139</v>
      </c>
      <c r="I7" s="10" t="s">
        <v>138</v>
      </c>
      <c r="J7" s="3"/>
      <c r="K7" s="10" t="s">
        <v>118</v>
      </c>
      <c r="L7" s="3"/>
      <c r="M7" s="10" t="s">
        <v>139</v>
      </c>
    </row>
    <row r="8" spans="1:13" ht="21.75" customHeight="1" x14ac:dyDescent="0.2">
      <c r="A8" s="5" t="s">
        <v>63</v>
      </c>
      <c r="C8" s="22">
        <v>195425</v>
      </c>
      <c r="D8" s="20"/>
      <c r="E8" s="22">
        <v>0</v>
      </c>
      <c r="F8" s="20"/>
      <c r="G8" s="22">
        <v>195425</v>
      </c>
      <c r="H8" s="20"/>
      <c r="I8" s="22">
        <v>146171335</v>
      </c>
      <c r="J8" s="20"/>
      <c r="K8" s="22">
        <v>0</v>
      </c>
      <c r="L8" s="20"/>
      <c r="M8" s="22">
        <f>I8-K8</f>
        <v>146171335</v>
      </c>
    </row>
    <row r="9" spans="1:13" ht="21.75" customHeight="1" x14ac:dyDescent="0.2">
      <c r="A9" s="6" t="s">
        <v>64</v>
      </c>
      <c r="C9" s="24">
        <v>60</v>
      </c>
      <c r="D9" s="20"/>
      <c r="E9" s="24">
        <v>0</v>
      </c>
      <c r="F9" s="20"/>
      <c r="G9" s="24">
        <v>60</v>
      </c>
      <c r="H9" s="20"/>
      <c r="I9" s="24">
        <v>2067</v>
      </c>
      <c r="J9" s="20"/>
      <c r="K9" s="24">
        <v>346</v>
      </c>
      <c r="L9" s="20"/>
      <c r="M9" s="30">
        <f t="shared" ref="M9:M13" si="0">I9-K9</f>
        <v>1721</v>
      </c>
    </row>
    <row r="10" spans="1:13" ht="21.75" customHeight="1" x14ac:dyDescent="0.2">
      <c r="A10" s="6" t="s">
        <v>65</v>
      </c>
      <c r="C10" s="24">
        <v>172075</v>
      </c>
      <c r="D10" s="20"/>
      <c r="E10" s="24">
        <v>-1029</v>
      </c>
      <c r="F10" s="20"/>
      <c r="G10" s="24">
        <v>173104</v>
      </c>
      <c r="H10" s="20"/>
      <c r="I10" s="24">
        <v>643671</v>
      </c>
      <c r="J10" s="20"/>
      <c r="K10" s="24">
        <v>0</v>
      </c>
      <c r="L10" s="20"/>
      <c r="M10" s="30">
        <f t="shared" si="0"/>
        <v>643671</v>
      </c>
    </row>
    <row r="11" spans="1:13" ht="21.75" customHeight="1" x14ac:dyDescent="0.2">
      <c r="A11" s="6" t="s">
        <v>66</v>
      </c>
      <c r="C11" s="24">
        <v>2251</v>
      </c>
      <c r="D11" s="20"/>
      <c r="E11" s="24">
        <v>0</v>
      </c>
      <c r="F11" s="20"/>
      <c r="G11" s="24">
        <v>2251</v>
      </c>
      <c r="H11" s="20"/>
      <c r="I11" s="24">
        <v>11523</v>
      </c>
      <c r="J11" s="20"/>
      <c r="K11" s="24">
        <v>0</v>
      </c>
      <c r="L11" s="20"/>
      <c r="M11" s="30">
        <f t="shared" si="0"/>
        <v>11523</v>
      </c>
    </row>
    <row r="12" spans="1:13" ht="21.75" customHeight="1" x14ac:dyDescent="0.2">
      <c r="A12" s="6" t="s">
        <v>68</v>
      </c>
      <c r="C12" s="24">
        <v>0</v>
      </c>
      <c r="D12" s="20"/>
      <c r="E12" s="24">
        <v>0</v>
      </c>
      <c r="F12" s="20"/>
      <c r="G12" s="24">
        <v>0</v>
      </c>
      <c r="H12" s="20"/>
      <c r="I12" s="24">
        <v>7861</v>
      </c>
      <c r="J12" s="20"/>
      <c r="K12" s="24">
        <v>0</v>
      </c>
      <c r="L12" s="20"/>
      <c r="M12" s="30">
        <f t="shared" si="0"/>
        <v>7861</v>
      </c>
    </row>
    <row r="13" spans="1:13" ht="21.75" customHeight="1" x14ac:dyDescent="0.2">
      <c r="A13" s="7" t="s">
        <v>70</v>
      </c>
      <c r="C13" s="25">
        <v>220151</v>
      </c>
      <c r="D13" s="20"/>
      <c r="E13" s="25">
        <v>0</v>
      </c>
      <c r="F13" s="20"/>
      <c r="G13" s="25">
        <v>220151</v>
      </c>
      <c r="H13" s="20"/>
      <c r="I13" s="25">
        <v>875656531</v>
      </c>
      <c r="J13" s="20"/>
      <c r="K13" s="25">
        <v>0</v>
      </c>
      <c r="L13" s="20"/>
      <c r="M13" s="30">
        <f t="shared" si="0"/>
        <v>875656531</v>
      </c>
    </row>
    <row r="14" spans="1:13" ht="21.75" customHeight="1" x14ac:dyDescent="0.2">
      <c r="A14" s="9" t="s">
        <v>55</v>
      </c>
      <c r="C14" s="26">
        <v>589962</v>
      </c>
      <c r="D14" s="20"/>
      <c r="E14" s="26">
        <v>-1029</v>
      </c>
      <c r="F14" s="20"/>
      <c r="G14" s="26">
        <v>590991</v>
      </c>
      <c r="H14" s="20"/>
      <c r="I14" s="26">
        <v>1022492988</v>
      </c>
      <c r="J14" s="20"/>
      <c r="K14" s="26">
        <f>SUM(K8:K13)</f>
        <v>346</v>
      </c>
      <c r="L14" s="20"/>
      <c r="M14" s="26">
        <f>SUM(M8:M13)</f>
        <v>1022492642</v>
      </c>
    </row>
    <row r="15" spans="1:13" x14ac:dyDescent="0.2"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3" x14ac:dyDescent="0.2"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3:13" x14ac:dyDescent="0.2"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3:13" x14ac:dyDescent="0.2">
      <c r="I18" s="36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46"/>
  <sheetViews>
    <sheetView rightToLeft="1" topLeftCell="A28" workbookViewId="0">
      <selection activeCell="G39" sqref="G39:I51"/>
    </sheetView>
  </sheetViews>
  <sheetFormatPr defaultRowHeight="18.75" x14ac:dyDescent="0.2"/>
  <cols>
    <col min="1" max="1" width="40.28515625" customWidth="1"/>
    <col min="2" max="2" width="1.28515625" customWidth="1"/>
    <col min="3" max="3" width="11.85546875" bestFit="1" customWidth="1"/>
    <col min="4" max="4" width="1.28515625" customWidth="1"/>
    <col min="5" max="5" width="16" bestFit="1" customWidth="1"/>
    <col min="6" max="6" width="1.28515625" customWidth="1"/>
    <col min="7" max="7" width="16.42578125" bestFit="1" customWidth="1"/>
    <col min="8" max="8" width="1.28515625" customWidth="1"/>
    <col min="9" max="9" width="21.85546875" bestFit="1" customWidth="1"/>
    <col min="10" max="10" width="1.28515625" customWidth="1"/>
    <col min="11" max="11" width="12" bestFit="1" customWidth="1"/>
    <col min="12" max="12" width="1.28515625" customWidth="1"/>
    <col min="13" max="13" width="17.5703125" bestFit="1" customWidth="1"/>
    <col min="14" max="14" width="1.28515625" customWidth="1"/>
    <col min="15" max="15" width="17.85546875" bestFit="1" customWidth="1"/>
    <col min="16" max="16" width="1.28515625" customWidth="1"/>
    <col min="17" max="17" width="22.5703125" customWidth="1"/>
    <col min="18" max="18" width="1.28515625" customWidth="1"/>
    <col min="19" max="19" width="0.28515625" customWidth="1"/>
    <col min="23" max="23" width="20.5703125" style="24" customWidth="1"/>
  </cols>
  <sheetData>
    <row r="1" spans="1:1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8" ht="21.75" customHeight="1" x14ac:dyDescent="0.2">
      <c r="A2" s="11" t="s">
        <v>71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14.45" customHeight="1" x14ac:dyDescent="0.2"/>
    <row r="5" spans="1:18" ht="14.45" customHeight="1" x14ac:dyDescent="0.2">
      <c r="A5" s="12" t="s">
        <v>141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14.45" customHeight="1" x14ac:dyDescent="0.2">
      <c r="A6" s="13" t="s">
        <v>74</v>
      </c>
      <c r="C6" s="13" t="s">
        <v>90</v>
      </c>
      <c r="D6" s="13"/>
      <c r="E6" s="13"/>
      <c r="F6" s="13"/>
      <c r="G6" s="13"/>
      <c r="H6" s="13"/>
      <c r="I6" s="13"/>
      <c r="K6" s="13" t="s">
        <v>91</v>
      </c>
      <c r="L6" s="13"/>
      <c r="M6" s="13"/>
      <c r="N6" s="13"/>
      <c r="O6" s="13"/>
      <c r="P6" s="13"/>
      <c r="Q6" s="13"/>
      <c r="R6" s="13"/>
    </row>
    <row r="7" spans="1:18" ht="29.1" customHeight="1" x14ac:dyDescent="0.2">
      <c r="A7" s="13"/>
      <c r="C7" s="10" t="s">
        <v>13</v>
      </c>
      <c r="D7" s="3"/>
      <c r="E7" s="10" t="s">
        <v>142</v>
      </c>
      <c r="F7" s="3"/>
      <c r="G7" s="10" t="s">
        <v>143</v>
      </c>
      <c r="H7" s="3"/>
      <c r="I7" s="10" t="s">
        <v>144</v>
      </c>
      <c r="K7" s="10" t="s">
        <v>13</v>
      </c>
      <c r="L7" s="3"/>
      <c r="M7" s="10" t="s">
        <v>142</v>
      </c>
      <c r="N7" s="3"/>
      <c r="O7" s="10" t="s">
        <v>143</v>
      </c>
      <c r="P7" s="3"/>
      <c r="Q7" s="19" t="s">
        <v>144</v>
      </c>
      <c r="R7" s="19"/>
    </row>
    <row r="8" spans="1:18" ht="21.75" customHeight="1" x14ac:dyDescent="0.2">
      <c r="A8" s="5" t="s">
        <v>53</v>
      </c>
      <c r="C8" s="22">
        <v>12800000</v>
      </c>
      <c r="D8" s="20"/>
      <c r="E8" s="22">
        <v>49928348484</v>
      </c>
      <c r="F8" s="20"/>
      <c r="G8" s="22">
        <v>44747211131</v>
      </c>
      <c r="H8" s="20"/>
      <c r="I8" s="22">
        <f>E8-G8</f>
        <v>5181137353</v>
      </c>
      <c r="K8" s="22">
        <v>12800000</v>
      </c>
      <c r="L8" s="20"/>
      <c r="M8" s="22">
        <v>49928348484</v>
      </c>
      <c r="N8" s="20"/>
      <c r="O8" s="22">
        <v>44747211131</v>
      </c>
      <c r="P8" s="20"/>
      <c r="Q8" s="37">
        <v>5181137353</v>
      </c>
      <c r="R8" s="37"/>
    </row>
    <row r="9" spans="1:18" ht="21.75" customHeight="1" x14ac:dyDescent="0.2">
      <c r="A9" s="6" t="s">
        <v>28</v>
      </c>
      <c r="C9" s="24">
        <v>558552</v>
      </c>
      <c r="D9" s="20"/>
      <c r="E9" s="24">
        <v>6606912930</v>
      </c>
      <c r="F9" s="20"/>
      <c r="G9" s="24">
        <v>8550520684</v>
      </c>
      <c r="H9" s="20"/>
      <c r="I9" s="30">
        <f t="shared" ref="I9:I21" si="0">E9-G9</f>
        <v>-1943607754</v>
      </c>
      <c r="K9" s="24">
        <v>1459868</v>
      </c>
      <c r="L9" s="20"/>
      <c r="M9" s="24">
        <v>15853136612</v>
      </c>
      <c r="N9" s="20"/>
      <c r="O9" s="24">
        <v>22348199497</v>
      </c>
      <c r="P9" s="20"/>
      <c r="Q9" s="38">
        <v>-6495062885</v>
      </c>
      <c r="R9" s="38"/>
    </row>
    <row r="10" spans="1:18" ht="21.75" customHeight="1" x14ac:dyDescent="0.2">
      <c r="A10" s="6" t="s">
        <v>26</v>
      </c>
      <c r="C10" s="24">
        <v>100000</v>
      </c>
      <c r="D10" s="20"/>
      <c r="E10" s="24">
        <v>3171206141</v>
      </c>
      <c r="F10" s="20"/>
      <c r="G10" s="24">
        <f>2712460679+150403321</f>
        <v>2862864000</v>
      </c>
      <c r="H10" s="20"/>
      <c r="I10" s="30">
        <f t="shared" si="0"/>
        <v>308342141</v>
      </c>
      <c r="K10" s="24">
        <v>200000</v>
      </c>
      <c r="L10" s="20"/>
      <c r="M10" s="24">
        <v>6652394612</v>
      </c>
      <c r="N10" s="20"/>
      <c r="O10" s="24">
        <v>5424921360</v>
      </c>
      <c r="P10" s="20"/>
      <c r="Q10" s="38">
        <v>1227473252</v>
      </c>
      <c r="R10" s="38"/>
    </row>
    <row r="11" spans="1:18" ht="21.75" customHeight="1" x14ac:dyDescent="0.2">
      <c r="A11" s="6" t="s">
        <v>44</v>
      </c>
      <c r="C11" s="24">
        <v>45000000</v>
      </c>
      <c r="D11" s="20"/>
      <c r="E11" s="24">
        <v>140562924240</v>
      </c>
      <c r="F11" s="20"/>
      <c r="G11" s="24">
        <f>184252137750-61238450250</f>
        <v>123013687500</v>
      </c>
      <c r="H11" s="20"/>
      <c r="I11" s="30">
        <f t="shared" si="0"/>
        <v>17549236740</v>
      </c>
      <c r="K11" s="24">
        <v>45000000</v>
      </c>
      <c r="L11" s="20"/>
      <c r="M11" s="24">
        <v>140562924240</v>
      </c>
      <c r="N11" s="20"/>
      <c r="O11" s="24">
        <v>184252137750</v>
      </c>
      <c r="P11" s="20"/>
      <c r="Q11" s="38">
        <v>-43689213510</v>
      </c>
      <c r="R11" s="38"/>
    </row>
    <row r="12" spans="1:18" ht="21.75" customHeight="1" x14ac:dyDescent="0.2">
      <c r="A12" s="6" t="s">
        <v>22</v>
      </c>
      <c r="C12" s="24">
        <v>3456499</v>
      </c>
      <c r="D12" s="20"/>
      <c r="E12" s="24">
        <v>81710003914</v>
      </c>
      <c r="F12" s="20"/>
      <c r="G12" s="24">
        <v>82428028468</v>
      </c>
      <c r="H12" s="20"/>
      <c r="I12" s="30">
        <f t="shared" si="0"/>
        <v>-718024554</v>
      </c>
      <c r="K12" s="24">
        <v>8516442</v>
      </c>
      <c r="L12" s="20"/>
      <c r="M12" s="24">
        <v>171762330480</v>
      </c>
      <c r="N12" s="20"/>
      <c r="O12" s="24">
        <v>203093802240</v>
      </c>
      <c r="P12" s="20"/>
      <c r="Q12" s="38">
        <v>-31331471760</v>
      </c>
      <c r="R12" s="38"/>
    </row>
    <row r="13" spans="1:18" ht="21.75" customHeight="1" x14ac:dyDescent="0.2">
      <c r="A13" s="6" t="s">
        <v>40</v>
      </c>
      <c r="C13" s="24">
        <v>1519148</v>
      </c>
      <c r="D13" s="20"/>
      <c r="E13" s="24">
        <v>7574650426</v>
      </c>
      <c r="F13" s="20"/>
      <c r="G13" s="24">
        <f>11960063820-4545428290</f>
        <v>7414635530</v>
      </c>
      <c r="H13" s="20"/>
      <c r="I13" s="30">
        <f t="shared" si="0"/>
        <v>160014896</v>
      </c>
      <c r="K13" s="24">
        <v>13213363</v>
      </c>
      <c r="L13" s="20"/>
      <c r="M13" s="24">
        <v>67075296844</v>
      </c>
      <c r="N13" s="20"/>
      <c r="O13" s="24">
        <v>104027168441</v>
      </c>
      <c r="P13" s="20"/>
      <c r="Q13" s="38">
        <v>-36951871597</v>
      </c>
      <c r="R13" s="38"/>
    </row>
    <row r="14" spans="1:18" ht="21.75" customHeight="1" x14ac:dyDescent="0.2">
      <c r="A14" s="6" t="s">
        <v>25</v>
      </c>
      <c r="C14" s="24">
        <v>4290</v>
      </c>
      <c r="D14" s="20"/>
      <c r="E14" s="24">
        <v>30235128</v>
      </c>
      <c r="F14" s="20"/>
      <c r="G14" s="24">
        <v>36205387</v>
      </c>
      <c r="H14" s="20"/>
      <c r="I14" s="30">
        <f t="shared" si="0"/>
        <v>-5970259</v>
      </c>
      <c r="K14" s="24">
        <v>4264832</v>
      </c>
      <c r="L14" s="20"/>
      <c r="M14" s="24">
        <v>31661207370</v>
      </c>
      <c r="N14" s="20"/>
      <c r="O14" s="24">
        <v>35992983518</v>
      </c>
      <c r="P14" s="20"/>
      <c r="Q14" s="38">
        <v>-4331776148</v>
      </c>
      <c r="R14" s="38"/>
    </row>
    <row r="15" spans="1:18" ht="21.75" customHeight="1" x14ac:dyDescent="0.2">
      <c r="A15" s="6" t="s">
        <v>48</v>
      </c>
      <c r="C15" s="24">
        <v>1291</v>
      </c>
      <c r="D15" s="20"/>
      <c r="E15" s="24">
        <v>9932891</v>
      </c>
      <c r="F15" s="20"/>
      <c r="G15" s="24">
        <v>8739398</v>
      </c>
      <c r="H15" s="20"/>
      <c r="I15" s="30">
        <f t="shared" si="0"/>
        <v>1193493</v>
      </c>
      <c r="K15" s="24">
        <v>1292</v>
      </c>
      <c r="L15" s="20"/>
      <c r="M15" s="24">
        <v>9932892</v>
      </c>
      <c r="N15" s="20"/>
      <c r="O15" s="24">
        <v>8746166</v>
      </c>
      <c r="P15" s="20"/>
      <c r="Q15" s="38">
        <v>1186726</v>
      </c>
      <c r="R15" s="38"/>
    </row>
    <row r="16" spans="1:18" ht="21.75" customHeight="1" x14ac:dyDescent="0.2">
      <c r="A16" s="6" t="s">
        <v>32</v>
      </c>
      <c r="C16" s="24">
        <v>2456</v>
      </c>
      <c r="D16" s="20"/>
      <c r="E16" s="24">
        <v>26708773</v>
      </c>
      <c r="F16" s="20"/>
      <c r="G16" s="24">
        <v>31127681</v>
      </c>
      <c r="H16" s="20"/>
      <c r="I16" s="30">
        <f t="shared" si="0"/>
        <v>-4418908</v>
      </c>
      <c r="K16" s="24">
        <v>2456</v>
      </c>
      <c r="L16" s="20"/>
      <c r="M16" s="24">
        <v>26708773</v>
      </c>
      <c r="N16" s="20"/>
      <c r="O16" s="24">
        <v>31127681</v>
      </c>
      <c r="P16" s="20"/>
      <c r="Q16" s="38">
        <v>-4418908</v>
      </c>
      <c r="R16" s="38"/>
    </row>
    <row r="17" spans="1:18" ht="21.75" customHeight="1" x14ac:dyDescent="0.2">
      <c r="A17" s="6" t="s">
        <v>27</v>
      </c>
      <c r="C17" s="24">
        <v>23760833</v>
      </c>
      <c r="D17" s="20"/>
      <c r="E17" s="24">
        <v>150456941840</v>
      </c>
      <c r="F17" s="20"/>
      <c r="G17" s="24">
        <v>212575104391</v>
      </c>
      <c r="H17" s="20"/>
      <c r="I17" s="30">
        <f t="shared" si="0"/>
        <v>-62118162551</v>
      </c>
      <c r="K17" s="24">
        <v>23760833</v>
      </c>
      <c r="L17" s="20"/>
      <c r="M17" s="24">
        <v>150456941840</v>
      </c>
      <c r="N17" s="20"/>
      <c r="O17" s="24">
        <v>212575104391</v>
      </c>
      <c r="P17" s="20"/>
      <c r="Q17" s="38">
        <v>-62118162551</v>
      </c>
      <c r="R17" s="38"/>
    </row>
    <row r="18" spans="1:18" ht="21.75" customHeight="1" x14ac:dyDescent="0.2">
      <c r="A18" s="6" t="s">
        <v>35</v>
      </c>
      <c r="C18" s="24">
        <v>1100000</v>
      </c>
      <c r="D18" s="20"/>
      <c r="E18" s="24">
        <v>15778555705</v>
      </c>
      <c r="F18" s="20"/>
      <c r="G18" s="24">
        <v>21656990505</v>
      </c>
      <c r="H18" s="20"/>
      <c r="I18" s="30">
        <f t="shared" si="0"/>
        <v>-5878434800</v>
      </c>
      <c r="K18" s="24">
        <v>1100000</v>
      </c>
      <c r="L18" s="20"/>
      <c r="M18" s="24">
        <v>15778555705</v>
      </c>
      <c r="N18" s="20"/>
      <c r="O18" s="24">
        <v>21656990505</v>
      </c>
      <c r="P18" s="20"/>
      <c r="Q18" s="38">
        <v>-5878434800</v>
      </c>
      <c r="R18" s="38"/>
    </row>
    <row r="19" spans="1:18" ht="21.75" customHeight="1" x14ac:dyDescent="0.2">
      <c r="A19" s="6" t="s">
        <v>51</v>
      </c>
      <c r="C19" s="24">
        <v>938714</v>
      </c>
      <c r="D19" s="20"/>
      <c r="E19" s="24">
        <v>3656335043</v>
      </c>
      <c r="F19" s="20"/>
      <c r="G19" s="24">
        <v>5718685714</v>
      </c>
      <c r="H19" s="20"/>
      <c r="I19" s="30">
        <f t="shared" si="0"/>
        <v>-2062350671</v>
      </c>
      <c r="K19" s="24">
        <v>938714</v>
      </c>
      <c r="L19" s="20"/>
      <c r="M19" s="24">
        <v>3656335043</v>
      </c>
      <c r="N19" s="20"/>
      <c r="O19" s="24">
        <v>5718685714</v>
      </c>
      <c r="P19" s="20"/>
      <c r="Q19" s="38">
        <v>-2062350671</v>
      </c>
      <c r="R19" s="38"/>
    </row>
    <row r="20" spans="1:18" ht="21.75" customHeight="1" x14ac:dyDescent="0.2">
      <c r="A20" s="6" t="s">
        <v>19</v>
      </c>
      <c r="C20" s="24">
        <v>30096560</v>
      </c>
      <c r="D20" s="20"/>
      <c r="E20" s="24">
        <v>123578682068</v>
      </c>
      <c r="F20" s="20"/>
      <c r="G20" s="24">
        <f>113797588737-7231505500</f>
        <v>106566083237</v>
      </c>
      <c r="H20" s="20"/>
      <c r="I20" s="30">
        <f>E20-G20+2</f>
        <v>17012598833</v>
      </c>
      <c r="K20" s="24">
        <v>30096560</v>
      </c>
      <c r="L20" s="20"/>
      <c r="M20" s="24">
        <v>123578682068</v>
      </c>
      <c r="N20" s="20"/>
      <c r="O20" s="24">
        <v>113797588737</v>
      </c>
      <c r="P20" s="20"/>
      <c r="Q20" s="38">
        <v>9781093331</v>
      </c>
      <c r="R20" s="38"/>
    </row>
    <row r="21" spans="1:18" ht="21.75" customHeight="1" x14ac:dyDescent="0.2">
      <c r="A21" s="6" t="s">
        <v>31</v>
      </c>
      <c r="C21" s="24">
        <v>731307</v>
      </c>
      <c r="D21" s="20"/>
      <c r="E21" s="24">
        <v>3595077067</v>
      </c>
      <c r="F21" s="20"/>
      <c r="G21" s="24">
        <f>4307073512-585060209</f>
        <v>3722013303</v>
      </c>
      <c r="H21" s="20"/>
      <c r="I21" s="30">
        <f t="shared" si="0"/>
        <v>-126936236</v>
      </c>
      <c r="K21" s="24">
        <v>1531307</v>
      </c>
      <c r="L21" s="20"/>
      <c r="M21" s="24">
        <v>7676646387</v>
      </c>
      <c r="N21" s="20"/>
      <c r="O21" s="24">
        <v>9018718292</v>
      </c>
      <c r="P21" s="20"/>
      <c r="Q21" s="38">
        <v>-1342071905</v>
      </c>
      <c r="R21" s="38"/>
    </row>
    <row r="22" spans="1:18" ht="21.75" customHeight="1" x14ac:dyDescent="0.2">
      <c r="A22" s="6" t="s">
        <v>96</v>
      </c>
      <c r="C22" s="24">
        <v>0</v>
      </c>
      <c r="D22" s="20"/>
      <c r="E22" s="24">
        <v>0</v>
      </c>
      <c r="F22" s="20"/>
      <c r="G22" s="24">
        <v>0</v>
      </c>
      <c r="H22" s="20"/>
      <c r="I22" s="24">
        <v>0</v>
      </c>
      <c r="K22" s="24">
        <v>12848659</v>
      </c>
      <c r="L22" s="20"/>
      <c r="M22" s="24">
        <v>158375398266</v>
      </c>
      <c r="N22" s="20"/>
      <c r="O22" s="24">
        <v>149307128808</v>
      </c>
      <c r="P22" s="20"/>
      <c r="Q22" s="38">
        <v>9068269458</v>
      </c>
      <c r="R22" s="38"/>
    </row>
    <row r="23" spans="1:18" ht="21.75" customHeight="1" x14ac:dyDescent="0.2">
      <c r="A23" s="6" t="s">
        <v>97</v>
      </c>
      <c r="C23" s="24">
        <v>0</v>
      </c>
      <c r="D23" s="20"/>
      <c r="E23" s="24">
        <v>0</v>
      </c>
      <c r="F23" s="20"/>
      <c r="G23" s="24">
        <v>0</v>
      </c>
      <c r="H23" s="20"/>
      <c r="I23" s="24">
        <v>0</v>
      </c>
      <c r="K23" s="24">
        <v>5216001</v>
      </c>
      <c r="L23" s="20"/>
      <c r="M23" s="24">
        <v>25388485377</v>
      </c>
      <c r="N23" s="20"/>
      <c r="O23" s="24">
        <v>34428172872</v>
      </c>
      <c r="P23" s="20"/>
      <c r="Q23" s="38">
        <v>-9039687495</v>
      </c>
      <c r="R23" s="38"/>
    </row>
    <row r="24" spans="1:18" ht="21.75" customHeight="1" x14ac:dyDescent="0.2">
      <c r="A24" s="6" t="s">
        <v>21</v>
      </c>
      <c r="C24" s="24">
        <v>0</v>
      </c>
      <c r="D24" s="20"/>
      <c r="E24" s="24">
        <v>0</v>
      </c>
      <c r="F24" s="20"/>
      <c r="G24" s="24">
        <v>0</v>
      </c>
      <c r="H24" s="20"/>
      <c r="I24" s="24">
        <v>0</v>
      </c>
      <c r="K24" s="24">
        <v>200000</v>
      </c>
      <c r="L24" s="20"/>
      <c r="M24" s="24">
        <v>1977165539</v>
      </c>
      <c r="N24" s="20"/>
      <c r="O24" s="24">
        <v>2103409795</v>
      </c>
      <c r="P24" s="20"/>
      <c r="Q24" s="38">
        <v>-126244256</v>
      </c>
      <c r="R24" s="38"/>
    </row>
    <row r="25" spans="1:18" ht="21.75" customHeight="1" x14ac:dyDescent="0.2">
      <c r="A25" s="6" t="s">
        <v>98</v>
      </c>
      <c r="C25" s="24">
        <v>0</v>
      </c>
      <c r="D25" s="20"/>
      <c r="E25" s="24">
        <v>0</v>
      </c>
      <c r="F25" s="20"/>
      <c r="G25" s="24">
        <v>0</v>
      </c>
      <c r="H25" s="20"/>
      <c r="I25" s="24">
        <v>0</v>
      </c>
      <c r="K25" s="24">
        <v>5000000</v>
      </c>
      <c r="L25" s="20"/>
      <c r="M25" s="24">
        <v>112404688096</v>
      </c>
      <c r="N25" s="20"/>
      <c r="O25" s="24">
        <v>148709880000</v>
      </c>
      <c r="P25" s="20"/>
      <c r="Q25" s="38">
        <v>-36305191904</v>
      </c>
      <c r="R25" s="38"/>
    </row>
    <row r="26" spans="1:18" ht="21.75" customHeight="1" x14ac:dyDescent="0.2">
      <c r="A26" s="6" t="s">
        <v>99</v>
      </c>
      <c r="C26" s="24">
        <v>0</v>
      </c>
      <c r="D26" s="20"/>
      <c r="E26" s="24">
        <v>0</v>
      </c>
      <c r="F26" s="20"/>
      <c r="G26" s="24">
        <v>0</v>
      </c>
      <c r="H26" s="20"/>
      <c r="I26" s="24">
        <v>0</v>
      </c>
      <c r="K26" s="24">
        <v>8809680</v>
      </c>
      <c r="L26" s="20"/>
      <c r="M26" s="24">
        <v>131472005993</v>
      </c>
      <c r="N26" s="20"/>
      <c r="O26" s="24">
        <v>173360706384</v>
      </c>
      <c r="P26" s="20"/>
      <c r="Q26" s="38">
        <v>-41888700391</v>
      </c>
      <c r="R26" s="38"/>
    </row>
    <row r="27" spans="1:18" ht="21.75" customHeight="1" x14ac:dyDescent="0.2">
      <c r="A27" s="6" t="s">
        <v>100</v>
      </c>
      <c r="C27" s="24">
        <v>0</v>
      </c>
      <c r="D27" s="20"/>
      <c r="E27" s="24">
        <v>0</v>
      </c>
      <c r="F27" s="20"/>
      <c r="G27" s="24">
        <v>0</v>
      </c>
      <c r="H27" s="20"/>
      <c r="I27" s="24">
        <v>0</v>
      </c>
      <c r="K27" s="24">
        <v>6212232</v>
      </c>
      <c r="L27" s="20"/>
      <c r="M27" s="24">
        <v>76578476238</v>
      </c>
      <c r="N27" s="20"/>
      <c r="O27" s="24">
        <v>80278499854</v>
      </c>
      <c r="P27" s="20"/>
      <c r="Q27" s="38">
        <v>-3700023616</v>
      </c>
      <c r="R27" s="38"/>
    </row>
    <row r="28" spans="1:18" ht="21.75" customHeight="1" x14ac:dyDescent="0.2">
      <c r="A28" s="6" t="s">
        <v>52</v>
      </c>
      <c r="C28" s="24">
        <v>0</v>
      </c>
      <c r="D28" s="20"/>
      <c r="E28" s="24">
        <v>0</v>
      </c>
      <c r="F28" s="20"/>
      <c r="G28" s="24">
        <v>0</v>
      </c>
      <c r="H28" s="20"/>
      <c r="I28" s="24">
        <v>0</v>
      </c>
      <c r="K28" s="24">
        <v>400000</v>
      </c>
      <c r="L28" s="20"/>
      <c r="M28" s="24">
        <v>3941408272</v>
      </c>
      <c r="N28" s="20"/>
      <c r="O28" s="24">
        <v>4095485991</v>
      </c>
      <c r="P28" s="20"/>
      <c r="Q28" s="38">
        <v>-154077719</v>
      </c>
      <c r="R28" s="38"/>
    </row>
    <row r="29" spans="1:18" ht="21.75" customHeight="1" x14ac:dyDescent="0.2">
      <c r="A29" s="6" t="s">
        <v>101</v>
      </c>
      <c r="C29" s="24">
        <v>0</v>
      </c>
      <c r="D29" s="20"/>
      <c r="E29" s="24">
        <v>0</v>
      </c>
      <c r="F29" s="20"/>
      <c r="G29" s="24">
        <v>0</v>
      </c>
      <c r="H29" s="20"/>
      <c r="I29" s="24">
        <v>0</v>
      </c>
      <c r="K29" s="24">
        <v>1500000</v>
      </c>
      <c r="L29" s="20"/>
      <c r="M29" s="24">
        <v>5819234144</v>
      </c>
      <c r="N29" s="20"/>
      <c r="O29" s="24">
        <v>7082606250</v>
      </c>
      <c r="P29" s="20"/>
      <c r="Q29" s="38">
        <v>-1263372106</v>
      </c>
      <c r="R29" s="38"/>
    </row>
    <row r="30" spans="1:18" ht="21.75" customHeight="1" x14ac:dyDescent="0.2">
      <c r="A30" s="6" t="s">
        <v>24</v>
      </c>
      <c r="C30" s="24">
        <v>0</v>
      </c>
      <c r="D30" s="20"/>
      <c r="E30" s="24">
        <v>0</v>
      </c>
      <c r="F30" s="20"/>
      <c r="G30" s="24">
        <v>0</v>
      </c>
      <c r="H30" s="20"/>
      <c r="I30" s="24">
        <v>0</v>
      </c>
      <c r="K30" s="24">
        <v>200000</v>
      </c>
      <c r="L30" s="20"/>
      <c r="M30" s="24">
        <v>8294353210</v>
      </c>
      <c r="N30" s="20"/>
      <c r="O30" s="24">
        <v>9576677697</v>
      </c>
      <c r="P30" s="20"/>
      <c r="Q30" s="38">
        <v>-1282324487</v>
      </c>
      <c r="R30" s="38"/>
    </row>
    <row r="31" spans="1:18" ht="21.75" customHeight="1" x14ac:dyDescent="0.2">
      <c r="A31" s="6" t="s">
        <v>23</v>
      </c>
      <c r="C31" s="24">
        <v>0</v>
      </c>
      <c r="D31" s="20"/>
      <c r="E31" s="24">
        <v>0</v>
      </c>
      <c r="F31" s="20"/>
      <c r="G31" s="24">
        <v>0</v>
      </c>
      <c r="H31" s="20"/>
      <c r="I31" s="24">
        <v>0</v>
      </c>
      <c r="K31" s="24">
        <v>86098</v>
      </c>
      <c r="L31" s="20"/>
      <c r="M31" s="24">
        <v>20771653495</v>
      </c>
      <c r="N31" s="20"/>
      <c r="O31" s="24">
        <v>24293505741</v>
      </c>
      <c r="P31" s="20"/>
      <c r="Q31" s="38">
        <v>-3521852246</v>
      </c>
      <c r="R31" s="38"/>
    </row>
    <row r="32" spans="1:18" ht="21.75" customHeight="1" x14ac:dyDescent="0.2">
      <c r="A32" s="6" t="s">
        <v>36</v>
      </c>
      <c r="C32" s="24">
        <v>0</v>
      </c>
      <c r="D32" s="20"/>
      <c r="E32" s="24">
        <v>0</v>
      </c>
      <c r="F32" s="20"/>
      <c r="G32" s="24">
        <v>0</v>
      </c>
      <c r="H32" s="20"/>
      <c r="I32" s="24">
        <v>0</v>
      </c>
      <c r="K32" s="24">
        <v>1</v>
      </c>
      <c r="L32" s="20"/>
      <c r="M32" s="24">
        <v>1</v>
      </c>
      <c r="N32" s="20"/>
      <c r="O32" s="24">
        <v>21898</v>
      </c>
      <c r="P32" s="20"/>
      <c r="Q32" s="38">
        <v>-21897</v>
      </c>
      <c r="R32" s="38"/>
    </row>
    <row r="33" spans="1:18" ht="21.75" customHeight="1" x14ac:dyDescent="0.2">
      <c r="A33" s="6" t="s">
        <v>39</v>
      </c>
      <c r="C33" s="24">
        <v>0</v>
      </c>
      <c r="D33" s="20"/>
      <c r="E33" s="24">
        <v>0</v>
      </c>
      <c r="F33" s="20"/>
      <c r="G33" s="24">
        <v>0</v>
      </c>
      <c r="H33" s="20"/>
      <c r="I33" s="24">
        <v>0</v>
      </c>
      <c r="K33" s="24">
        <v>2</v>
      </c>
      <c r="L33" s="20"/>
      <c r="M33" s="24">
        <v>2</v>
      </c>
      <c r="N33" s="20"/>
      <c r="O33" s="24">
        <v>7106</v>
      </c>
      <c r="P33" s="20"/>
      <c r="Q33" s="38">
        <v>-7104</v>
      </c>
      <c r="R33" s="38"/>
    </row>
    <row r="34" spans="1:18" ht="21.75" customHeight="1" x14ac:dyDescent="0.2">
      <c r="A34" s="6" t="s">
        <v>102</v>
      </c>
      <c r="C34" s="24">
        <v>0</v>
      </c>
      <c r="D34" s="20"/>
      <c r="E34" s="24">
        <v>0</v>
      </c>
      <c r="F34" s="20"/>
      <c r="G34" s="24">
        <v>0</v>
      </c>
      <c r="H34" s="20"/>
      <c r="I34" s="24">
        <v>0</v>
      </c>
      <c r="K34" s="24">
        <v>1887803</v>
      </c>
      <c r="L34" s="20"/>
      <c r="M34" s="24">
        <v>72071548479</v>
      </c>
      <c r="N34" s="20"/>
      <c r="O34" s="24">
        <v>83019482111</v>
      </c>
      <c r="P34" s="20"/>
      <c r="Q34" s="38">
        <v>-10947933632</v>
      </c>
      <c r="R34" s="38"/>
    </row>
    <row r="35" spans="1:18" ht="21.75" customHeight="1" x14ac:dyDescent="0.2">
      <c r="A35" s="6" t="s">
        <v>103</v>
      </c>
      <c r="C35" s="24">
        <v>0</v>
      </c>
      <c r="D35" s="20"/>
      <c r="E35" s="24">
        <v>0</v>
      </c>
      <c r="F35" s="20"/>
      <c r="G35" s="24">
        <v>0</v>
      </c>
      <c r="H35" s="20"/>
      <c r="I35" s="24">
        <v>0</v>
      </c>
      <c r="K35" s="24">
        <v>8897479</v>
      </c>
      <c r="L35" s="20"/>
      <c r="M35" s="24">
        <v>47052947710</v>
      </c>
      <c r="N35" s="20"/>
      <c r="O35" s="24">
        <v>57489503499</v>
      </c>
      <c r="P35" s="20"/>
      <c r="Q35" s="38">
        <v>-10436555789</v>
      </c>
      <c r="R35" s="38"/>
    </row>
    <row r="36" spans="1:18" ht="21.75" customHeight="1" x14ac:dyDescent="0.2">
      <c r="A36" s="7" t="s">
        <v>104</v>
      </c>
      <c r="C36" s="30">
        <v>0</v>
      </c>
      <c r="D36" s="20"/>
      <c r="E36" s="25">
        <v>0</v>
      </c>
      <c r="F36" s="20"/>
      <c r="G36" s="25">
        <v>0</v>
      </c>
      <c r="H36" s="20"/>
      <c r="I36" s="25">
        <v>0</v>
      </c>
      <c r="K36" s="30">
        <v>1750000</v>
      </c>
      <c r="L36" s="20"/>
      <c r="M36" s="25">
        <v>6503615514</v>
      </c>
      <c r="N36" s="20"/>
      <c r="O36" s="25">
        <v>6045066562</v>
      </c>
      <c r="P36" s="20"/>
      <c r="Q36" s="39">
        <v>458548952</v>
      </c>
      <c r="R36" s="39"/>
    </row>
    <row r="37" spans="1:18" ht="21.75" customHeight="1" x14ac:dyDescent="0.2">
      <c r="A37" s="9" t="s">
        <v>55</v>
      </c>
      <c r="C37" s="30"/>
      <c r="D37" s="20"/>
      <c r="E37" s="26">
        <f>SUM(E8:E36)</f>
        <v>586686514650</v>
      </c>
      <c r="F37" s="20"/>
      <c r="G37" s="26">
        <f>SUM(G8:G36)</f>
        <v>619331896929</v>
      </c>
      <c r="H37" s="20"/>
      <c r="I37" s="26">
        <f>SUM(I8:I36)</f>
        <v>-32645382277</v>
      </c>
      <c r="K37" s="30"/>
      <c r="L37" s="20"/>
      <c r="M37" s="26">
        <v>1455330421686</v>
      </c>
      <c r="N37" s="20"/>
      <c r="O37" s="26">
        <v>1742483539991</v>
      </c>
      <c r="P37" s="20"/>
      <c r="Q37" s="44">
        <v>-287153118305</v>
      </c>
      <c r="R37" s="44"/>
    </row>
    <row r="38" spans="1:18" x14ac:dyDescent="0.2">
      <c r="C38" s="20"/>
      <c r="D38" s="20"/>
      <c r="E38" s="20"/>
      <c r="F38" s="20"/>
      <c r="G38" s="20"/>
      <c r="H38" s="20"/>
      <c r="I38" s="20"/>
    </row>
    <row r="39" spans="1:18" x14ac:dyDescent="0.2">
      <c r="O39" s="36"/>
    </row>
    <row r="40" spans="1:18" x14ac:dyDescent="0.2">
      <c r="G40" s="36"/>
      <c r="I40" s="36"/>
      <c r="O40" s="36"/>
    </row>
    <row r="41" spans="1:18" x14ac:dyDescent="0.2">
      <c r="G41" s="36"/>
      <c r="I41" s="36"/>
      <c r="O41" s="36"/>
    </row>
    <row r="42" spans="1:18" x14ac:dyDescent="0.2">
      <c r="G42" s="36"/>
      <c r="I42" s="36"/>
    </row>
    <row r="43" spans="1:18" x14ac:dyDescent="0.2">
      <c r="G43" s="36"/>
      <c r="I43" s="36"/>
    </row>
    <row r="44" spans="1:18" x14ac:dyDescent="0.2">
      <c r="G44" s="36"/>
    </row>
    <row r="45" spans="1:18" x14ac:dyDescent="0.2">
      <c r="G45" s="36"/>
    </row>
    <row r="46" spans="1:18" x14ac:dyDescent="0.2">
      <c r="G46" s="36"/>
    </row>
  </sheetData>
  <mergeCells count="38"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2025-10-25T13:41:42Z</dcterms:created>
  <dcterms:modified xsi:type="dcterms:W3CDTF">2025-10-25T15:35:32Z</dcterms:modified>
</cp:coreProperties>
</file>