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13_ncr:1_{60CFC231-71BB-4764-A46E-33AA9EC7E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سهام'!$A$1:$X$62</definedName>
    <definedName name="_xlnm.Print_Area" localSheetId="6">'درآمد سود سهام'!$A$1:$T$38</definedName>
    <definedName name="_xlnm.Print_Area" localSheetId="9">'درآمد ناشی از تغییر قیمت اوراق'!$A$1:$S$42</definedName>
    <definedName name="_xlnm.Print_Area" localSheetId="8">'درآمد ناشی از فروش'!$A$1:$S$42</definedName>
    <definedName name="_xlnm.Print_Area" localSheetId="5">'سایر درآمدها'!$A$1:$G$11</definedName>
    <definedName name="_xlnm.Print_Area" localSheetId="1">سپرده!$A$1:$M$10</definedName>
    <definedName name="_xlnm.Print_Area" localSheetId="7">'سود سپرده بانکی'!$A$1:$N$13</definedName>
    <definedName name="_xlnm.Print_Area" localSheetId="0">سهام!$A$1:$AC$46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10" i="9"/>
  <c r="J9" i="9"/>
  <c r="U61" i="9"/>
  <c r="Q42" i="21"/>
  <c r="X46" i="2"/>
  <c r="H46" i="2"/>
  <c r="J10" i="13"/>
  <c r="F9" i="13"/>
  <c r="F10" i="13"/>
  <c r="F11" i="13"/>
  <c r="F12" i="13"/>
  <c r="F8" i="13"/>
  <c r="F13" i="13" s="1"/>
  <c r="W11" i="9"/>
  <c r="W12" i="9"/>
  <c r="W14" i="9"/>
  <c r="W19" i="9"/>
  <c r="W20" i="9"/>
  <c r="W22" i="9"/>
  <c r="W27" i="9"/>
  <c r="W28" i="9"/>
  <c r="W30" i="9"/>
  <c r="W35" i="9"/>
  <c r="W36" i="9"/>
  <c r="W38" i="9"/>
  <c r="W43" i="9"/>
  <c r="W44" i="9"/>
  <c r="W46" i="9"/>
  <c r="W51" i="9"/>
  <c r="W52" i="9"/>
  <c r="W54" i="9"/>
  <c r="W59" i="9"/>
  <c r="W60" i="9"/>
  <c r="W9" i="9"/>
  <c r="U10" i="9"/>
  <c r="W10" i="9" s="1"/>
  <c r="U11" i="9"/>
  <c r="U12" i="9"/>
  <c r="U13" i="9"/>
  <c r="W13" i="9" s="1"/>
  <c r="U14" i="9"/>
  <c r="U15" i="9"/>
  <c r="W15" i="9" s="1"/>
  <c r="U16" i="9"/>
  <c r="W16" i="9" s="1"/>
  <c r="U17" i="9"/>
  <c r="W17" i="9" s="1"/>
  <c r="U18" i="9"/>
  <c r="W18" i="9" s="1"/>
  <c r="U19" i="9"/>
  <c r="U20" i="9"/>
  <c r="U21" i="9"/>
  <c r="W21" i="9" s="1"/>
  <c r="U22" i="9"/>
  <c r="U23" i="9"/>
  <c r="W23" i="9" s="1"/>
  <c r="U24" i="9"/>
  <c r="W24" i="9" s="1"/>
  <c r="U25" i="9"/>
  <c r="W25" i="9" s="1"/>
  <c r="U26" i="9"/>
  <c r="W26" i="9" s="1"/>
  <c r="U27" i="9"/>
  <c r="U28" i="9"/>
  <c r="U29" i="9"/>
  <c r="W29" i="9" s="1"/>
  <c r="U30" i="9"/>
  <c r="U31" i="9"/>
  <c r="W31" i="9" s="1"/>
  <c r="U32" i="9"/>
  <c r="W32" i="9" s="1"/>
  <c r="U33" i="9"/>
  <c r="W33" i="9" s="1"/>
  <c r="U34" i="9"/>
  <c r="W34" i="9" s="1"/>
  <c r="U35" i="9"/>
  <c r="U36" i="9"/>
  <c r="U37" i="9"/>
  <c r="W37" i="9" s="1"/>
  <c r="U38" i="9"/>
  <c r="U39" i="9"/>
  <c r="W39" i="9" s="1"/>
  <c r="U40" i="9"/>
  <c r="W40" i="9" s="1"/>
  <c r="U41" i="9"/>
  <c r="W41" i="9" s="1"/>
  <c r="U42" i="9"/>
  <c r="W42" i="9" s="1"/>
  <c r="U43" i="9"/>
  <c r="U44" i="9"/>
  <c r="U45" i="9"/>
  <c r="W45" i="9" s="1"/>
  <c r="U46" i="9"/>
  <c r="U47" i="9"/>
  <c r="W47" i="9" s="1"/>
  <c r="U48" i="9"/>
  <c r="W48" i="9" s="1"/>
  <c r="U49" i="9"/>
  <c r="W49" i="9" s="1"/>
  <c r="U50" i="9"/>
  <c r="W50" i="9" s="1"/>
  <c r="U51" i="9"/>
  <c r="U52" i="9"/>
  <c r="U53" i="9"/>
  <c r="W53" i="9" s="1"/>
  <c r="U54" i="9"/>
  <c r="U55" i="9"/>
  <c r="W55" i="9" s="1"/>
  <c r="U56" i="9"/>
  <c r="W56" i="9" s="1"/>
  <c r="U57" i="9"/>
  <c r="W57" i="9" s="1"/>
  <c r="U58" i="9"/>
  <c r="W58" i="9" s="1"/>
  <c r="U59" i="9"/>
  <c r="U60" i="9"/>
  <c r="W61" i="9"/>
  <c r="U9" i="9"/>
  <c r="U62" i="9" s="1"/>
  <c r="F11" i="14"/>
  <c r="F12" i="8"/>
  <c r="J12" i="8" s="1"/>
  <c r="J9" i="8"/>
  <c r="J10" i="8"/>
  <c r="F62" i="9"/>
  <c r="D62" i="9"/>
  <c r="F61" i="9"/>
  <c r="S26" i="15"/>
  <c r="S25" i="15"/>
  <c r="Q3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7" i="15"/>
  <c r="S28" i="15"/>
  <c r="S29" i="15"/>
  <c r="S30" i="15"/>
  <c r="S31" i="15"/>
  <c r="S32" i="15"/>
  <c r="S33" i="15"/>
  <c r="S34" i="15"/>
  <c r="S35" i="15"/>
  <c r="S36" i="15"/>
  <c r="S37" i="15"/>
  <c r="S8" i="15"/>
  <c r="G12" i="19"/>
  <c r="I12" i="19" s="1"/>
  <c r="H13" i="9" s="1"/>
  <c r="G11" i="19"/>
  <c r="G8" i="19"/>
  <c r="I8" i="19"/>
  <c r="H9" i="9" s="1"/>
  <c r="I9" i="19"/>
  <c r="I10" i="19"/>
  <c r="I11" i="19"/>
  <c r="H12" i="9" s="1"/>
  <c r="I41" i="21"/>
  <c r="I42" i="21" s="1"/>
  <c r="H13" i="13"/>
  <c r="J9" i="13" s="1"/>
  <c r="D13" i="18"/>
  <c r="E13" i="18"/>
  <c r="F13" i="18"/>
  <c r="G13" i="18"/>
  <c r="F11" i="8" s="1"/>
  <c r="H13" i="18"/>
  <c r="I13" i="18"/>
  <c r="J13" i="18"/>
  <c r="K13" i="18"/>
  <c r="L13" i="18"/>
  <c r="C13" i="18"/>
  <c r="M9" i="18"/>
  <c r="M13" i="18" s="1"/>
  <c r="M10" i="18"/>
  <c r="M11" i="18"/>
  <c r="M12" i="18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10" i="2"/>
  <c r="AB9" i="2"/>
  <c r="L9" i="7"/>
  <c r="J39" i="2"/>
  <c r="J46" i="2" s="1"/>
  <c r="Z45" i="2"/>
  <c r="Z46" i="2" s="1"/>
  <c r="J11" i="8" l="1"/>
  <c r="H62" i="9"/>
  <c r="W62" i="9"/>
  <c r="AB46" i="2"/>
  <c r="S38" i="15"/>
  <c r="AB45" i="2"/>
  <c r="J8" i="13"/>
  <c r="J13" i="13" s="1"/>
  <c r="J12" i="13"/>
  <c r="J11" i="13"/>
  <c r="J62" i="9"/>
  <c r="F8" i="8" s="1"/>
  <c r="N62" i="9"/>
  <c r="I42" i="19"/>
  <c r="I66" i="19" s="1"/>
  <c r="G42" i="19"/>
  <c r="F13" i="8" l="1"/>
  <c r="J8" i="8"/>
  <c r="J13" i="8" s="1"/>
  <c r="L9" i="9"/>
  <c r="H10" i="8" l="1"/>
  <c r="L11" i="9"/>
  <c r="L19" i="9"/>
  <c r="L27" i="9"/>
  <c r="L43" i="9"/>
  <c r="L51" i="9"/>
  <c r="L59" i="9"/>
  <c r="H12" i="8"/>
  <c r="L25" i="9"/>
  <c r="L49" i="9"/>
  <c r="H9" i="8"/>
  <c r="L17" i="9"/>
  <c r="L33" i="9"/>
  <c r="L57" i="9"/>
  <c r="L35" i="9"/>
  <c r="L16" i="9"/>
  <c r="L24" i="9"/>
  <c r="L32" i="9"/>
  <c r="L40" i="9"/>
  <c r="L48" i="9"/>
  <c r="L56" i="9"/>
  <c r="L41" i="9"/>
  <c r="L46" i="9"/>
  <c r="L21" i="9"/>
  <c r="L28" i="9"/>
  <c r="L22" i="9"/>
  <c r="L58" i="9"/>
  <c r="L39" i="9"/>
  <c r="L26" i="9"/>
  <c r="L34" i="9"/>
  <c r="L52" i="9"/>
  <c r="L18" i="9"/>
  <c r="L37" i="9"/>
  <c r="L30" i="9"/>
  <c r="L61" i="9"/>
  <c r="L20" i="9"/>
  <c r="L14" i="9"/>
  <c r="L10" i="9"/>
  <c r="L50" i="9"/>
  <c r="L23" i="9"/>
  <c r="L13" i="9"/>
  <c r="L42" i="9"/>
  <c r="L47" i="9"/>
  <c r="L45" i="9"/>
  <c r="L15" i="9"/>
  <c r="L12" i="9"/>
  <c r="L44" i="9"/>
  <c r="L54" i="9"/>
  <c r="H11" i="8"/>
  <c r="L53" i="9"/>
  <c r="L60" i="9"/>
  <c r="L55" i="9"/>
  <c r="L31" i="9"/>
  <c r="L36" i="9"/>
  <c r="L38" i="9"/>
  <c r="L29" i="9"/>
  <c r="H8" i="8"/>
  <c r="L62" i="9" l="1"/>
</calcChain>
</file>

<file path=xl/sharedStrings.xml><?xml version="1.0" encoding="utf-8"?>
<sst xmlns="http://schemas.openxmlformats.org/spreadsheetml/2006/main" count="403" uniqueCount="161">
  <si>
    <t>صندوق سرمایه‌گذاری تجارت شاخصی کاردان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</si>
  <si>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</si>
  <si>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</si>
  <si>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</si>
  <si>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</si>
  <si>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</si>
  <si>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</si>
  <si>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</si>
  <si>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</si>
  <si>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</si>
  <si>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</si>
  <si>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</si>
  <si>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</si>
  <si>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</si>
  <si>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</si>
  <si>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</si>
  <si>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</si>
  <si>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</si>
  <si>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</si>
  <si>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</si>
  <si>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</si>
  <si>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</si>
  <si>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</si>
  <si>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</si>
  <si>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</si>
  <si>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</si>
  <si>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</si>
  <si>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ح . سرمایه‌گذاری‌ سپه‌</t>
  </si>
  <si>
    <t>دارویی ره آورد تامین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</si>
  <si>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</si>
  <si>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</si>
  <si>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</si>
  <si>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</si>
  <si>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</si>
  <si>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</si>
  <si>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</si>
  <si>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</si>
  <si>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</si>
  <si>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</si>
  <si>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</si>
  <si>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</si>
  <si>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</si>
  <si>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</si>
  <si>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</si>
  <si>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</si>
  <si>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</si>
  <si>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</si>
  <si>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</si>
  <si>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</si>
  <si>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کنتورسازی‌ایران‌</t>
  </si>
  <si>
    <t>کیمیا کالای رازی</t>
  </si>
  <si>
    <t>داروسازی‌ فارابی‌</t>
  </si>
  <si>
    <t>نیان باتری خاوران</t>
  </si>
  <si>
    <t>سنگ آهن گهرزمین</t>
  </si>
  <si>
    <t>سرمایه‌گذاری‌غدیر(هلدینگ‌</t>
  </si>
  <si>
    <t>شمش طلا GoldBar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</si>
  <si>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</si>
  <si>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</si>
  <si>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</si>
  <si>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</si>
  <si>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</si>
  <si>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</si>
  <si>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</si>
  <si>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</si>
  <si>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</si>
  <si>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</si>
  <si>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</si>
  <si>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</si>
  <si>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</si>
  <si>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</si>
  <si>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</si>
  <si>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</si>
  <si>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</si>
  <si>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</si>
  <si>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</si>
  <si>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</si>
  <si>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</si>
  <si>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</si>
  <si>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</si>
  <si>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</si>
  <si>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</si>
  <si>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</si>
  <si>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</si>
  <si>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</si>
  <si>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</si>
  <si>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</si>
  <si>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</si>
  <si>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</si>
  <si>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</si>
  <si>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الکترونیک مادیران</t>
  </si>
  <si>
    <t>صنایع مس افق کرمان</t>
  </si>
  <si>
    <t>سرمایه گذاری دارویی تامین</t>
  </si>
  <si>
    <t>ح . کاشی‌ الوند</t>
  </si>
  <si>
    <t>مدیریت نیروگاهی ایرانیان مپنا</t>
  </si>
  <si>
    <t>پتروشیمی فناوران</t>
  </si>
  <si>
    <t>ایمن خودرو شرق</t>
  </si>
  <si>
    <t>س. صنایع‌شیمیایی‌ایران</t>
  </si>
  <si>
    <t>مبین انرژی خلیج فارس</t>
  </si>
  <si>
    <t>گروه مپنا (سهامی عام)</t>
  </si>
  <si>
    <t>سرمایه‌گذاری صنایع پتروشیمی‌</t>
  </si>
  <si>
    <t>پالایش نفت تبریز</t>
  </si>
  <si>
    <t>پویا</t>
  </si>
  <si>
    <t>گروه مالی صبا تامین</t>
  </si>
  <si>
    <t>پدیده شیمی قرن</t>
  </si>
  <si>
    <t>توسعه‌ صنایع‌ بهشهر(هلدینگ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</si>
  <si>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</si>
  <si>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</si>
  <si>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</si>
  <si>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</si>
  <si>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</si>
  <si>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</si>
  <si>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</si>
  <si>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</si>
  <si>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</si>
  <si>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</si>
  <si>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</si>
  <si>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</si>
  <si>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</si>
  <si>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</si>
  <si>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</si>
  <si>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</si>
  <si>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</si>
  <si>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1404/04/31</t>
  </si>
  <si>
    <t>1404/07/20</t>
  </si>
  <si>
    <t>1404/05/12</t>
  </si>
  <si>
    <t>1404/08/24</t>
  </si>
  <si>
    <t>1404/05/13</t>
  </si>
  <si>
    <t>1404/05/04</t>
  </si>
  <si>
    <t>1404/03/12</t>
  </si>
  <si>
    <t>1404/04/29</t>
  </si>
  <si>
    <t>1404/05/08</t>
  </si>
  <si>
    <t>1404/06/23</t>
  </si>
  <si>
    <t>1404/09/22</t>
  </si>
  <si>
    <t>1404/03/03</t>
  </si>
  <si>
    <t>1404/03/01</t>
  </si>
  <si>
    <t>1404/06/17</t>
  </si>
  <si>
    <t>1404/04/25</t>
  </si>
  <si>
    <t>1404/05/05</t>
  </si>
  <si>
    <t>1404/06/31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</si>
  <si>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</si>
  <si>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</si>
  <si>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</si>
  <si>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</si>
  <si>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</si>
  <si>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</si>
  <si>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</si>
  <si>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</si>
  <si>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</si>
  <si>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</si>
  <si>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</si>
  <si>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</si>
  <si>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سامان </t>
  </si>
  <si>
    <t xml:space="preserve">سپرده کوتاه مدت بانک اقتصاد نوین </t>
  </si>
  <si>
    <t xml:space="preserve">سپرده کوتاه مدت بانک خاورمیانه </t>
  </si>
  <si>
    <t xml:space="preserve">سپرده کوتاه مدت موسسه اعتباری ملل </t>
  </si>
  <si>
    <t xml:space="preserve"> بانک تجارت</t>
  </si>
  <si>
    <t xml:space="preserve">بانک تجارت </t>
  </si>
  <si>
    <t xml:space="preserve">بانک سامان </t>
  </si>
  <si>
    <t xml:space="preserve">بانک اقتصاد نوین </t>
  </si>
  <si>
    <t xml:space="preserve">بانک خاورمیانه </t>
  </si>
  <si>
    <t xml:space="preserve">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</si>
</sst>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333333"/>
      <name val="IRANSans"/>
    </font>
    <font>
      <sz val="10"/>
      <color rgb="FF8E8E93"/>
      <name val="IRANSans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164" fontId="4" fillId="0" borderId="0" xfId="1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4"/>
  <sheetViews>
    <sheetView rightToLeft="1" tabSelected="1" workbookViewId="0">
      <selection activeCell="L38" sqref="L38"/>
    </sheetView>
  </sheetViews>
  <sheetFormatPr defaultRowHeight="12.75"/>
  <cols>
    <col min="1" max="2" width="2.5703125" customWidth="1"/>
    <col min="3" max="3" width="23.42578125" customWidth="1"/>
    <col min="4" max="4" width="2.28515625" style="10" customWidth="1"/>
    <col min="5" max="5" width="1.28515625" style="10" customWidth="1"/>
    <col min="6" max="6" width="13.5703125" style="10" bestFit="1" customWidth="1"/>
    <col min="7" max="7" width="1.28515625" style="10" customWidth="1"/>
    <col min="8" max="8" width="17.5703125" style="10" bestFit="1" customWidth="1"/>
    <col min="9" max="9" width="1.28515625" style="10" customWidth="1"/>
    <col min="10" max="10" width="17.7109375" style="10" bestFit="1" customWidth="1"/>
    <col min="11" max="11" width="1.28515625" style="10" customWidth="1"/>
    <col min="12" max="12" width="12" style="10" bestFit="1" customWidth="1"/>
    <col min="13" max="13" width="1.28515625" style="10" customWidth="1"/>
    <col min="14" max="14" width="16.140625" style="10" bestFit="1" customWidth="1"/>
    <col min="15" max="15" width="1.28515625" style="10" customWidth="1"/>
    <col min="16" max="16" width="11.85546875" style="10" bestFit="1" customWidth="1"/>
    <col min="17" max="17" width="1.28515625" style="10" customWidth="1"/>
    <col min="18" max="18" width="16.140625" style="10" bestFit="1" customWidth="1"/>
    <col min="19" max="19" width="1.28515625" style="10" customWidth="1"/>
    <col min="20" max="20" width="13.5703125" style="10" bestFit="1" customWidth="1"/>
    <col min="21" max="21" width="1.28515625" style="10" customWidth="1"/>
    <col min="22" max="22" width="16.140625" style="10" bestFit="1" customWidth="1"/>
    <col min="23" max="23" width="1.28515625" style="10" customWidth="1"/>
    <col min="24" max="24" width="17.28515625" style="10" bestFit="1" customWidth="1"/>
    <col min="25" max="25" width="1.28515625" style="10" customWidth="1"/>
    <col min="26" max="26" width="17.85546875" style="10" bestFit="1" customWidth="1"/>
    <col min="27" max="27" width="1.28515625" style="10" customWidth="1"/>
    <col min="28" max="28" width="18.28515625" style="10" bestFit="1" customWidth="1"/>
    <col min="29" max="29" width="0.28515625" customWidth="1"/>
    <col min="31" max="31" width="16.5703125" customWidth="1"/>
  </cols>
  <sheetData>
    <row r="1" spans="1:31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31" ht="21.7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1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31" ht="14.45" customHeight="1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31" ht="14.45" customHeight="1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31" ht="14.45" customHeight="1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31" ht="14.45" customHeight="1">
      <c r="F7" s="11"/>
      <c r="G7" s="11"/>
      <c r="H7" s="11"/>
      <c r="I7" s="11"/>
      <c r="J7" s="11"/>
      <c r="L7" s="32" t="s">
        <v>10</v>
      </c>
      <c r="M7" s="32"/>
      <c r="N7" s="32"/>
      <c r="O7" s="11"/>
      <c r="P7" s="32" t="s">
        <v>11</v>
      </c>
      <c r="Q7" s="32"/>
      <c r="R7" s="32"/>
      <c r="T7" s="11"/>
      <c r="U7" s="11"/>
      <c r="V7" s="11"/>
      <c r="W7" s="11"/>
      <c r="X7" s="11"/>
      <c r="Y7" s="11"/>
      <c r="Z7" s="11"/>
      <c r="AA7" s="11"/>
      <c r="AB7" s="11"/>
    </row>
    <row r="8" spans="1:31" ht="14.45" customHeight="1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11"/>
      <c r="N8" s="4" t="s">
        <v>14</v>
      </c>
      <c r="P8" s="4" t="s">
        <v>13</v>
      </c>
      <c r="Q8" s="11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33" t="s">
        <v>19</v>
      </c>
      <c r="B9" s="33"/>
      <c r="C9" s="33"/>
      <c r="E9" s="34">
        <v>29114724</v>
      </c>
      <c r="F9" s="34"/>
      <c r="H9" s="12">
        <v>127114215720</v>
      </c>
      <c r="J9" s="12">
        <v>125972602269.793</v>
      </c>
      <c r="L9" s="12">
        <v>0</v>
      </c>
      <c r="N9" s="12">
        <v>0</v>
      </c>
      <c r="P9" s="12">
        <v>0</v>
      </c>
      <c r="R9" s="12">
        <v>0</v>
      </c>
      <c r="T9" s="12">
        <v>29114724</v>
      </c>
      <c r="V9" s="12">
        <v>4939</v>
      </c>
      <c r="X9" s="12">
        <v>127114215720</v>
      </c>
      <c r="Z9" s="12">
        <v>142686066219.20801</v>
      </c>
      <c r="AB9" s="13">
        <f>Z9/9495564226607*100</f>
        <v>1.5026602191726028</v>
      </c>
      <c r="AE9" s="21"/>
    </row>
    <row r="10" spans="1:31" ht="21.75" customHeight="1">
      <c r="A10" s="35" t="s">
        <v>20</v>
      </c>
      <c r="B10" s="35"/>
      <c r="C10" s="35"/>
      <c r="E10" s="36">
        <v>80802471</v>
      </c>
      <c r="F10" s="36"/>
      <c r="H10" s="14">
        <v>358582581899</v>
      </c>
      <c r="J10" s="14">
        <v>419520041996.66699</v>
      </c>
      <c r="L10" s="14">
        <v>0</v>
      </c>
      <c r="N10" s="14">
        <v>0</v>
      </c>
      <c r="P10" s="14">
        <v>0</v>
      </c>
      <c r="R10" s="14">
        <v>0</v>
      </c>
      <c r="T10" s="14">
        <v>80802471</v>
      </c>
      <c r="V10" s="14">
        <v>6250</v>
      </c>
      <c r="X10" s="14">
        <v>358582581899</v>
      </c>
      <c r="Z10" s="14">
        <v>501111674369.81299</v>
      </c>
      <c r="AB10" s="15">
        <f>Z10/9495564226607*100</f>
        <v>5.2773238368045092</v>
      </c>
    </row>
    <row r="11" spans="1:31" ht="21.75" customHeight="1">
      <c r="A11" s="35" t="s">
        <v>21</v>
      </c>
      <c r="B11" s="35"/>
      <c r="C11" s="35"/>
      <c r="E11" s="36">
        <v>42413354</v>
      </c>
      <c r="F11" s="36"/>
      <c r="H11" s="14">
        <v>143093562101</v>
      </c>
      <c r="J11" s="14">
        <v>173834170285.814</v>
      </c>
      <c r="L11" s="14">
        <v>0</v>
      </c>
      <c r="N11" s="14">
        <v>0</v>
      </c>
      <c r="P11" s="14">
        <v>0</v>
      </c>
      <c r="R11" s="14">
        <v>0</v>
      </c>
      <c r="T11" s="14">
        <v>42413354</v>
      </c>
      <c r="V11" s="14">
        <v>6470</v>
      </c>
      <c r="X11" s="14">
        <v>143093562101</v>
      </c>
      <c r="Z11" s="14">
        <v>272293177065.06299</v>
      </c>
      <c r="AB11" s="15">
        <f t="shared" ref="AB11:AB45" si="0">Z11/9495564226607*100</f>
        <v>2.8675829109984345</v>
      </c>
    </row>
    <row r="12" spans="1:31" ht="21.75" customHeight="1">
      <c r="A12" s="35" t="s">
        <v>22</v>
      </c>
      <c r="B12" s="35"/>
      <c r="C12" s="35"/>
      <c r="E12" s="36">
        <v>1491158</v>
      </c>
      <c r="F12" s="36"/>
      <c r="H12" s="14">
        <v>269824202603</v>
      </c>
      <c r="J12" s="14">
        <v>443391887187.09003</v>
      </c>
      <c r="L12" s="14">
        <v>0</v>
      </c>
      <c r="N12" s="14">
        <v>0</v>
      </c>
      <c r="P12" s="14">
        <v>0</v>
      </c>
      <c r="R12" s="14">
        <v>0</v>
      </c>
      <c r="T12" s="14">
        <v>1491158</v>
      </c>
      <c r="V12" s="14">
        <v>395070</v>
      </c>
      <c r="X12" s="14">
        <v>269824202603</v>
      </c>
      <c r="Z12" s="14">
        <v>584557956915.10596</v>
      </c>
      <c r="AB12" s="15">
        <f t="shared" si="0"/>
        <v>6.1561160871004184</v>
      </c>
    </row>
    <row r="13" spans="1:31" ht="21.75" customHeight="1">
      <c r="A13" s="35" t="s">
        <v>23</v>
      </c>
      <c r="B13" s="35"/>
      <c r="C13" s="35"/>
      <c r="E13" s="36">
        <v>8614506</v>
      </c>
      <c r="F13" s="36"/>
      <c r="H13" s="14">
        <v>218067768572</v>
      </c>
      <c r="J13" s="14">
        <v>356148578269.59302</v>
      </c>
      <c r="L13" s="14">
        <v>0</v>
      </c>
      <c r="N13" s="14">
        <v>0</v>
      </c>
      <c r="P13" s="14">
        <v>0</v>
      </c>
      <c r="R13" s="14">
        <v>0</v>
      </c>
      <c r="T13" s="14">
        <v>8614506</v>
      </c>
      <c r="V13" s="14">
        <v>51340</v>
      </c>
      <c r="X13" s="14">
        <v>218067768572</v>
      </c>
      <c r="Z13" s="14">
        <v>438850000694.95099</v>
      </c>
      <c r="AB13" s="15">
        <f t="shared" si="0"/>
        <v>4.6216316400164343</v>
      </c>
    </row>
    <row r="14" spans="1:31" ht="21.75" customHeight="1">
      <c r="A14" s="35" t="s">
        <v>24</v>
      </c>
      <c r="B14" s="35"/>
      <c r="C14" s="35"/>
      <c r="E14" s="36">
        <v>66889439</v>
      </c>
      <c r="F14" s="36"/>
      <c r="H14" s="14">
        <v>387147409049</v>
      </c>
      <c r="J14" s="14">
        <v>533569429506.95398</v>
      </c>
      <c r="L14" s="14">
        <v>0</v>
      </c>
      <c r="N14" s="14">
        <v>0</v>
      </c>
      <c r="P14" s="14">
        <v>0</v>
      </c>
      <c r="R14" s="14">
        <v>0</v>
      </c>
      <c r="T14" s="14">
        <v>66889439</v>
      </c>
      <c r="V14" s="14">
        <v>8140</v>
      </c>
      <c r="X14" s="14">
        <v>387147409049</v>
      </c>
      <c r="Z14" s="14">
        <v>540271202801.354</v>
      </c>
      <c r="AB14" s="15">
        <f t="shared" si="0"/>
        <v>5.6897219576219564</v>
      </c>
    </row>
    <row r="15" spans="1:31" ht="21.75" customHeight="1">
      <c r="A15" s="35" t="s">
        <v>25</v>
      </c>
      <c r="B15" s="35"/>
      <c r="C15" s="35"/>
      <c r="E15" s="36">
        <v>17300000</v>
      </c>
      <c r="F15" s="36"/>
      <c r="H15" s="14">
        <v>93731616851</v>
      </c>
      <c r="J15" s="14">
        <v>123238920100</v>
      </c>
      <c r="L15" s="14">
        <v>0</v>
      </c>
      <c r="N15" s="14">
        <v>0</v>
      </c>
      <c r="P15" s="14">
        <v>0</v>
      </c>
      <c r="R15" s="14">
        <v>0</v>
      </c>
      <c r="T15" s="14">
        <v>17300000</v>
      </c>
      <c r="V15" s="14">
        <v>8110</v>
      </c>
      <c r="X15" s="14">
        <v>93731616851</v>
      </c>
      <c r="Z15" s="14">
        <v>139218457810</v>
      </c>
      <c r="AB15" s="15">
        <f t="shared" si="0"/>
        <v>1.4661420268203083</v>
      </c>
    </row>
    <row r="16" spans="1:31" ht="21.75" customHeight="1">
      <c r="A16" s="35" t="s">
        <v>26</v>
      </c>
      <c r="B16" s="35"/>
      <c r="C16" s="35"/>
      <c r="E16" s="36">
        <v>15130132</v>
      </c>
      <c r="F16" s="36"/>
      <c r="H16" s="14">
        <v>200660561053</v>
      </c>
      <c r="J16" s="14">
        <v>181187120798.06601</v>
      </c>
      <c r="L16" s="14">
        <v>0</v>
      </c>
      <c r="N16" s="14">
        <v>0</v>
      </c>
      <c r="P16" s="14">
        <v>-15130132</v>
      </c>
      <c r="R16" s="14">
        <v>182159083208</v>
      </c>
      <c r="T16" s="14">
        <v>0</v>
      </c>
      <c r="V16" s="14">
        <v>0</v>
      </c>
      <c r="X16" s="14">
        <v>0</v>
      </c>
      <c r="Z16" s="14">
        <v>0</v>
      </c>
      <c r="AB16" s="15">
        <f t="shared" si="0"/>
        <v>0</v>
      </c>
    </row>
    <row r="17" spans="1:28" ht="21.75" customHeight="1">
      <c r="A17" s="35" t="s">
        <v>27</v>
      </c>
      <c r="B17" s="35"/>
      <c r="C17" s="35"/>
      <c r="E17" s="36">
        <v>32249846</v>
      </c>
      <c r="F17" s="36"/>
      <c r="H17" s="14">
        <v>90783316490</v>
      </c>
      <c r="J17" s="14">
        <v>105397079431.117</v>
      </c>
      <c r="L17" s="14">
        <v>0</v>
      </c>
      <c r="N17" s="14">
        <v>0</v>
      </c>
      <c r="P17" s="14">
        <v>-32249846</v>
      </c>
      <c r="R17" s="14">
        <v>86601984932</v>
      </c>
      <c r="T17" s="14">
        <v>0</v>
      </c>
      <c r="V17" s="14">
        <v>0</v>
      </c>
      <c r="X17" s="14">
        <v>0</v>
      </c>
      <c r="Z17" s="14">
        <v>0</v>
      </c>
      <c r="AB17" s="15">
        <f t="shared" si="0"/>
        <v>0</v>
      </c>
    </row>
    <row r="18" spans="1:28" ht="21.75" customHeight="1">
      <c r="A18" s="35" t="s">
        <v>28</v>
      </c>
      <c r="B18" s="35"/>
      <c r="C18" s="35"/>
      <c r="E18" s="36">
        <v>19000000</v>
      </c>
      <c r="F18" s="36"/>
      <c r="H18" s="14">
        <v>159698620800</v>
      </c>
      <c r="J18" s="14">
        <v>172673786000</v>
      </c>
      <c r="L18" s="14">
        <v>0</v>
      </c>
      <c r="N18" s="14">
        <v>0</v>
      </c>
      <c r="P18" s="14">
        <v>-4216429</v>
      </c>
      <c r="R18" s="14">
        <v>38934039415</v>
      </c>
      <c r="T18" s="14">
        <v>14783571</v>
      </c>
      <c r="V18" s="14">
        <v>11790</v>
      </c>
      <c r="X18" s="14">
        <v>124258731535</v>
      </c>
      <c r="Z18" s="14">
        <v>172950976214.84399</v>
      </c>
      <c r="AB18" s="15">
        <f t="shared" si="0"/>
        <v>1.8213870401742696</v>
      </c>
    </row>
    <row r="19" spans="1:28" ht="21.75" customHeight="1">
      <c r="A19" s="35" t="s">
        <v>29</v>
      </c>
      <c r="B19" s="35"/>
      <c r="C19" s="35"/>
      <c r="E19" s="36">
        <v>30897544</v>
      </c>
      <c r="F19" s="36"/>
      <c r="H19" s="14">
        <v>210849126377</v>
      </c>
      <c r="J19" s="14">
        <v>293368333535.77197</v>
      </c>
      <c r="L19" s="14">
        <v>0</v>
      </c>
      <c r="N19" s="14">
        <v>0</v>
      </c>
      <c r="P19" s="14">
        <v>-30897544</v>
      </c>
      <c r="R19" s="14">
        <v>351961947542</v>
      </c>
      <c r="T19" s="14">
        <v>0</v>
      </c>
      <c r="V19" s="14">
        <v>0</v>
      </c>
      <c r="X19" s="14">
        <v>0</v>
      </c>
      <c r="Z19" s="14">
        <v>0</v>
      </c>
      <c r="AB19" s="15">
        <f t="shared" si="0"/>
        <v>0</v>
      </c>
    </row>
    <row r="20" spans="1:28" ht="21.75" customHeight="1">
      <c r="A20" s="35" t="s">
        <v>30</v>
      </c>
      <c r="B20" s="35"/>
      <c r="C20" s="35"/>
      <c r="E20" s="36">
        <v>29116440</v>
      </c>
      <c r="F20" s="36"/>
      <c r="H20" s="14">
        <v>206703889080</v>
      </c>
      <c r="J20" s="14">
        <v>201637374103.07999</v>
      </c>
      <c r="L20" s="14">
        <v>0</v>
      </c>
      <c r="N20" s="14">
        <v>0</v>
      </c>
      <c r="P20" s="14">
        <v>0</v>
      </c>
      <c r="R20" s="14">
        <v>0</v>
      </c>
      <c r="T20" s="14">
        <v>29116440</v>
      </c>
      <c r="V20" s="14">
        <v>8820</v>
      </c>
      <c r="X20" s="14">
        <v>206703889080</v>
      </c>
      <c r="Z20" s="14">
        <v>254821882683.81601</v>
      </c>
      <c r="AB20" s="15">
        <f t="shared" si="0"/>
        <v>2.683588637837798</v>
      </c>
    </row>
    <row r="21" spans="1:28" ht="21.75" customHeight="1">
      <c r="A21" s="35" t="s">
        <v>31</v>
      </c>
      <c r="B21" s="35"/>
      <c r="C21" s="35"/>
      <c r="E21" s="36">
        <v>58860375</v>
      </c>
      <c r="F21" s="36"/>
      <c r="H21" s="14">
        <v>224673263759</v>
      </c>
      <c r="J21" s="14">
        <v>250762390615.53799</v>
      </c>
      <c r="L21" s="14">
        <v>6000000</v>
      </c>
      <c r="N21" s="14">
        <v>31283116597</v>
      </c>
      <c r="P21" s="14">
        <v>0</v>
      </c>
      <c r="R21" s="14">
        <v>0</v>
      </c>
      <c r="T21" s="14">
        <v>64860375</v>
      </c>
      <c r="V21" s="14">
        <v>5600</v>
      </c>
      <c r="X21" s="14">
        <v>255956380356</v>
      </c>
      <c r="Z21" s="14">
        <v>360410424087</v>
      </c>
      <c r="AB21" s="15">
        <f t="shared" si="0"/>
        <v>3.7955661768588085</v>
      </c>
    </row>
    <row r="22" spans="1:28" ht="21.75" customHeight="1">
      <c r="A22" s="35" t="s">
        <v>32</v>
      </c>
      <c r="B22" s="35"/>
      <c r="C22" s="35"/>
      <c r="E22" s="36">
        <v>26282424</v>
      </c>
      <c r="F22" s="36"/>
      <c r="H22" s="14">
        <v>463987037790</v>
      </c>
      <c r="J22" s="14">
        <v>418521516894.17999</v>
      </c>
      <c r="L22" s="14">
        <v>0</v>
      </c>
      <c r="N22" s="14">
        <v>0</v>
      </c>
      <c r="P22" s="14">
        <v>0</v>
      </c>
      <c r="R22" s="14">
        <v>0</v>
      </c>
      <c r="T22" s="14">
        <v>26282424</v>
      </c>
      <c r="V22" s="14">
        <v>21000</v>
      </c>
      <c r="X22" s="14">
        <v>463987037790</v>
      </c>
      <c r="Z22" s="14">
        <v>547664478112.08002</v>
      </c>
      <c r="AB22" s="15">
        <f t="shared" si="0"/>
        <v>5.7675822630686806</v>
      </c>
    </row>
    <row r="23" spans="1:28" ht="21.75" customHeight="1">
      <c r="A23" s="35" t="s">
        <v>33</v>
      </c>
      <c r="B23" s="35"/>
      <c r="C23" s="35"/>
      <c r="E23" s="36">
        <v>10359466</v>
      </c>
      <c r="F23" s="36"/>
      <c r="H23" s="14">
        <v>159588547703</v>
      </c>
      <c r="J23" s="14">
        <v>187062224292.57999</v>
      </c>
      <c r="L23" s="14">
        <v>0</v>
      </c>
      <c r="N23" s="14">
        <v>0</v>
      </c>
      <c r="P23" s="14">
        <v>0</v>
      </c>
      <c r="R23" s="14">
        <v>0</v>
      </c>
      <c r="T23" s="14">
        <v>10359466</v>
      </c>
      <c r="V23" s="14">
        <v>18910</v>
      </c>
      <c r="X23" s="14">
        <v>159588547703</v>
      </c>
      <c r="Z23" s="14">
        <v>194383214369.07599</v>
      </c>
      <c r="AB23" s="15">
        <f t="shared" si="0"/>
        <v>2.0470949353847288</v>
      </c>
    </row>
    <row r="24" spans="1:28" ht="21.75" customHeight="1">
      <c r="A24" s="35" t="s">
        <v>34</v>
      </c>
      <c r="B24" s="35"/>
      <c r="C24" s="35"/>
      <c r="E24" s="36">
        <v>2535127</v>
      </c>
      <c r="F24" s="36"/>
      <c r="H24" s="14">
        <v>147918431557</v>
      </c>
      <c r="J24" s="14">
        <v>342598967927.94</v>
      </c>
      <c r="L24" s="14">
        <v>0</v>
      </c>
      <c r="N24" s="14">
        <v>0</v>
      </c>
      <c r="P24" s="14">
        <v>0</v>
      </c>
      <c r="R24" s="14">
        <v>0</v>
      </c>
      <c r="T24" s="14">
        <v>2535127</v>
      </c>
      <c r="V24" s="14">
        <v>139120</v>
      </c>
      <c r="X24" s="14">
        <v>147918431557</v>
      </c>
      <c r="Z24" s="14">
        <v>349960598748.505</v>
      </c>
      <c r="AB24" s="15">
        <f t="shared" si="0"/>
        <v>3.6855166306800351</v>
      </c>
    </row>
    <row r="25" spans="1:28" ht="21.75" customHeight="1">
      <c r="A25" s="35" t="s">
        <v>35</v>
      </c>
      <c r="B25" s="35"/>
      <c r="C25" s="35"/>
      <c r="E25" s="36">
        <v>1440000</v>
      </c>
      <c r="F25" s="36"/>
      <c r="H25" s="14">
        <v>104449661240</v>
      </c>
      <c r="J25" s="14">
        <v>180129991680</v>
      </c>
      <c r="L25" s="14">
        <v>0</v>
      </c>
      <c r="N25" s="14">
        <v>0</v>
      </c>
      <c r="P25" s="14">
        <v>0</v>
      </c>
      <c r="R25" s="14">
        <v>0</v>
      </c>
      <c r="T25" s="14">
        <v>1440000</v>
      </c>
      <c r="V25" s="14">
        <v>126240</v>
      </c>
      <c r="X25" s="14">
        <v>104449661240</v>
      </c>
      <c r="Z25" s="14">
        <v>180380397312</v>
      </c>
      <c r="AB25" s="15">
        <f t="shared" si="0"/>
        <v>1.8996280053223797</v>
      </c>
    </row>
    <row r="26" spans="1:28" ht="21.75" customHeight="1">
      <c r="A26" s="35" t="s">
        <v>36</v>
      </c>
      <c r="B26" s="35"/>
      <c r="C26" s="35"/>
      <c r="E26" s="36">
        <v>49173490</v>
      </c>
      <c r="F26" s="36"/>
      <c r="H26" s="14">
        <v>132312799254</v>
      </c>
      <c r="J26" s="14">
        <v>178025507599.672</v>
      </c>
      <c r="L26" s="14">
        <v>0</v>
      </c>
      <c r="N26" s="14">
        <v>0</v>
      </c>
      <c r="P26" s="14">
        <v>0</v>
      </c>
      <c r="R26" s="14">
        <v>0</v>
      </c>
      <c r="T26" s="14">
        <v>49173490</v>
      </c>
      <c r="V26" s="14">
        <v>4361</v>
      </c>
      <c r="X26" s="14">
        <v>132312799254</v>
      </c>
      <c r="Z26" s="14">
        <v>212787925480.14999</v>
      </c>
      <c r="AB26" s="15">
        <f t="shared" si="0"/>
        <v>2.2409192376784586</v>
      </c>
    </row>
    <row r="27" spans="1:28" ht="21.75" customHeight="1">
      <c r="A27" s="35" t="s">
        <v>37</v>
      </c>
      <c r="B27" s="35"/>
      <c r="C27" s="35"/>
      <c r="E27" s="36">
        <v>14456055</v>
      </c>
      <c r="F27" s="36"/>
      <c r="H27" s="14">
        <v>166209208465</v>
      </c>
      <c r="J27" s="14">
        <v>203807990298.832</v>
      </c>
      <c r="L27" s="14">
        <v>0</v>
      </c>
      <c r="N27" s="14">
        <v>0</v>
      </c>
      <c r="P27" s="14">
        <v>0</v>
      </c>
      <c r="R27" s="14">
        <v>0</v>
      </c>
      <c r="T27" s="14">
        <v>14456055</v>
      </c>
      <c r="V27" s="14">
        <v>14590</v>
      </c>
      <c r="X27" s="14">
        <v>166209208465</v>
      </c>
      <c r="Z27" s="14">
        <v>209283478447.862</v>
      </c>
      <c r="AB27" s="15">
        <f t="shared" si="0"/>
        <v>2.2040130892005365</v>
      </c>
    </row>
    <row r="28" spans="1:28" ht="21.75" customHeight="1">
      <c r="A28" s="35" t="s">
        <v>38</v>
      </c>
      <c r="B28" s="35"/>
      <c r="C28" s="35"/>
      <c r="E28" s="36">
        <v>185417682</v>
      </c>
      <c r="F28" s="36"/>
      <c r="H28" s="14">
        <v>481601024249</v>
      </c>
      <c r="J28" s="14">
        <v>564763810312.64099</v>
      </c>
      <c r="L28" s="14">
        <v>0</v>
      </c>
      <c r="N28" s="14">
        <v>0</v>
      </c>
      <c r="P28" s="14">
        <v>0</v>
      </c>
      <c r="R28" s="14">
        <v>0</v>
      </c>
      <c r="T28" s="14">
        <v>185417682</v>
      </c>
      <c r="V28" s="14">
        <v>3874</v>
      </c>
      <c r="X28" s="14">
        <v>481601024249</v>
      </c>
      <c r="Z28" s="14">
        <v>712755578454.474</v>
      </c>
      <c r="AB28" s="15">
        <f t="shared" si="0"/>
        <v>7.5061951185301945</v>
      </c>
    </row>
    <row r="29" spans="1:28" ht="21.75" customHeight="1">
      <c r="A29" s="35" t="s">
        <v>39</v>
      </c>
      <c r="B29" s="35"/>
      <c r="C29" s="35"/>
      <c r="E29" s="36">
        <v>14040447</v>
      </c>
      <c r="F29" s="36"/>
      <c r="H29" s="14">
        <v>123902183684</v>
      </c>
      <c r="J29" s="14">
        <v>107541371670.90601</v>
      </c>
      <c r="L29" s="14">
        <v>0</v>
      </c>
      <c r="N29" s="14">
        <v>0</v>
      </c>
      <c r="P29" s="14">
        <v>0</v>
      </c>
      <c r="R29" s="14">
        <v>0</v>
      </c>
      <c r="T29" s="14">
        <v>14040447</v>
      </c>
      <c r="V29" s="14">
        <v>9850</v>
      </c>
      <c r="X29" s="14">
        <v>123902183684</v>
      </c>
      <c r="Z29" s="14">
        <v>137229356295.19701</v>
      </c>
      <c r="AB29" s="15">
        <f t="shared" si="0"/>
        <v>1.4451943351683532</v>
      </c>
    </row>
    <row r="30" spans="1:28" ht="21.75" customHeight="1">
      <c r="A30" s="35" t="s">
        <v>40</v>
      </c>
      <c r="B30" s="35"/>
      <c r="C30" s="35"/>
      <c r="E30" s="36">
        <v>101200000</v>
      </c>
      <c r="F30" s="36"/>
      <c r="H30" s="14">
        <v>210449371537</v>
      </c>
      <c r="J30" s="14">
        <v>164163123300</v>
      </c>
      <c r="L30" s="14">
        <v>12263058</v>
      </c>
      <c r="N30" s="14">
        <v>20052799279</v>
      </c>
      <c r="P30" s="14">
        <v>0</v>
      </c>
      <c r="R30" s="14">
        <v>0</v>
      </c>
      <c r="T30" s="14">
        <v>113463058</v>
      </c>
      <c r="V30" s="14">
        <v>1913</v>
      </c>
      <c r="X30" s="14">
        <v>230502170816</v>
      </c>
      <c r="Z30" s="14">
        <v>215376996118.45599</v>
      </c>
      <c r="AB30" s="15">
        <f t="shared" si="0"/>
        <v>2.268185344004729</v>
      </c>
    </row>
    <row r="31" spans="1:28" ht="21.75" customHeight="1">
      <c r="A31" s="35" t="s">
        <v>41</v>
      </c>
      <c r="B31" s="35"/>
      <c r="C31" s="35"/>
      <c r="E31" s="36">
        <v>19238020</v>
      </c>
      <c r="F31" s="36"/>
      <c r="H31" s="14">
        <v>218877826328</v>
      </c>
      <c r="J31" s="14">
        <v>315699005521.21997</v>
      </c>
      <c r="L31" s="14">
        <v>0</v>
      </c>
      <c r="N31" s="14">
        <v>0</v>
      </c>
      <c r="P31" s="14">
        <v>0</v>
      </c>
      <c r="R31" s="14">
        <v>0</v>
      </c>
      <c r="T31" s="14">
        <v>19238020</v>
      </c>
      <c r="V31" s="14">
        <v>19850</v>
      </c>
      <c r="X31" s="14">
        <v>218877826328</v>
      </c>
      <c r="Z31" s="14">
        <v>378922805592.19</v>
      </c>
      <c r="AB31" s="15">
        <f t="shared" si="0"/>
        <v>3.9905243811676949</v>
      </c>
    </row>
    <row r="32" spans="1:28" ht="21.75" customHeight="1">
      <c r="A32" s="35" t="s">
        <v>42</v>
      </c>
      <c r="B32" s="35"/>
      <c r="C32" s="35"/>
      <c r="E32" s="36">
        <v>71378936</v>
      </c>
      <c r="F32" s="36"/>
      <c r="H32" s="14">
        <v>359063963601</v>
      </c>
      <c r="J32" s="14">
        <v>617538290992.92798</v>
      </c>
      <c r="L32" s="14">
        <v>24030000</v>
      </c>
      <c r="N32" s="14">
        <v>230589133806</v>
      </c>
      <c r="P32" s="14">
        <v>0</v>
      </c>
      <c r="R32" s="14">
        <v>0</v>
      </c>
      <c r="T32" s="14">
        <v>95408936</v>
      </c>
      <c r="V32" s="14">
        <v>11590</v>
      </c>
      <c r="X32" s="14">
        <v>589653097407</v>
      </c>
      <c r="Z32" s="14">
        <v>1097241814877.5</v>
      </c>
      <c r="AB32" s="15">
        <f t="shared" si="0"/>
        <v>11.555309286445336</v>
      </c>
    </row>
    <row r="33" spans="1:28" ht="21.75" customHeight="1">
      <c r="A33" s="35" t="s">
        <v>43</v>
      </c>
      <c r="B33" s="35"/>
      <c r="C33" s="35"/>
      <c r="E33" s="36">
        <v>13157782</v>
      </c>
      <c r="F33" s="36"/>
      <c r="H33" s="14">
        <v>203275272296</v>
      </c>
      <c r="J33" s="14">
        <v>229628539104.767</v>
      </c>
      <c r="L33" s="14">
        <v>1703138</v>
      </c>
      <c r="N33" s="14">
        <v>30079865134</v>
      </c>
      <c r="P33" s="14">
        <v>0</v>
      </c>
      <c r="R33" s="14">
        <v>0</v>
      </c>
      <c r="T33" s="14">
        <v>14860920</v>
      </c>
      <c r="V33" s="14">
        <v>21000</v>
      </c>
      <c r="X33" s="14">
        <v>233355137430</v>
      </c>
      <c r="Z33" s="14">
        <v>309666946856.40002</v>
      </c>
      <c r="AB33" s="15">
        <f t="shared" si="0"/>
        <v>3.2611747913694193</v>
      </c>
    </row>
    <row r="34" spans="1:28" ht="21.75" customHeight="1">
      <c r="A34" s="35" t="s">
        <v>44</v>
      </c>
      <c r="B34" s="35"/>
      <c r="C34" s="35"/>
      <c r="E34" s="36">
        <v>26122298</v>
      </c>
      <c r="F34" s="36"/>
      <c r="H34" s="14">
        <v>275376795916</v>
      </c>
      <c r="J34" s="14">
        <v>345476782016.13098</v>
      </c>
      <c r="L34" s="14">
        <v>0</v>
      </c>
      <c r="N34" s="14">
        <v>0</v>
      </c>
      <c r="P34" s="14">
        <v>0</v>
      </c>
      <c r="R34" s="14">
        <v>0</v>
      </c>
      <c r="T34" s="14">
        <v>26122298</v>
      </c>
      <c r="V34" s="14">
        <v>15060</v>
      </c>
      <c r="X34" s="14">
        <v>275376795916</v>
      </c>
      <c r="Z34" s="14">
        <v>390360811905.08801</v>
      </c>
      <c r="AB34" s="15">
        <f t="shared" si="0"/>
        <v>4.1109806915030846</v>
      </c>
    </row>
    <row r="35" spans="1:28" ht="21.75" customHeight="1">
      <c r="A35" s="35" t="s">
        <v>45</v>
      </c>
      <c r="B35" s="35"/>
      <c r="C35" s="35"/>
      <c r="E35" s="36">
        <v>37252222</v>
      </c>
      <c r="F35" s="36"/>
      <c r="H35" s="14">
        <v>155341700899</v>
      </c>
      <c r="J35" s="14">
        <v>129765829913.17999</v>
      </c>
      <c r="L35" s="14">
        <v>0</v>
      </c>
      <c r="N35" s="14">
        <v>0</v>
      </c>
      <c r="P35" s="14">
        <v>0</v>
      </c>
      <c r="R35" s="14">
        <v>0</v>
      </c>
      <c r="T35" s="14">
        <v>37252222</v>
      </c>
      <c r="V35" s="14">
        <v>4101</v>
      </c>
      <c r="X35" s="14">
        <v>155341700899</v>
      </c>
      <c r="Z35" s="14">
        <v>151590439790.478</v>
      </c>
      <c r="AB35" s="15">
        <f t="shared" si="0"/>
        <v>1.5964342525925392</v>
      </c>
    </row>
    <row r="36" spans="1:28" ht="21.75" customHeight="1">
      <c r="A36" s="35" t="s">
        <v>46</v>
      </c>
      <c r="B36" s="35"/>
      <c r="C36" s="35"/>
      <c r="E36" s="36">
        <v>14707675</v>
      </c>
      <c r="F36" s="36"/>
      <c r="H36" s="14">
        <v>127003086221</v>
      </c>
      <c r="J36" s="14">
        <v>103458838036.36301</v>
      </c>
      <c r="L36" s="14">
        <v>0</v>
      </c>
      <c r="N36" s="14">
        <v>0</v>
      </c>
      <c r="P36" s="14">
        <v>0</v>
      </c>
      <c r="R36" s="14">
        <v>0</v>
      </c>
      <c r="T36" s="14">
        <v>14707675</v>
      </c>
      <c r="V36" s="14">
        <v>7500</v>
      </c>
      <c r="X36" s="14">
        <v>127003086221</v>
      </c>
      <c r="Z36" s="14">
        <v>109454885041.875</v>
      </c>
      <c r="AB36" s="15">
        <f t="shared" si="0"/>
        <v>1.1526949050081454</v>
      </c>
    </row>
    <row r="37" spans="1:28" ht="21.75" customHeight="1">
      <c r="A37" s="35" t="s">
        <v>47</v>
      </c>
      <c r="B37" s="35"/>
      <c r="C37" s="35"/>
      <c r="E37" s="36">
        <v>13553593</v>
      </c>
      <c r="F37" s="36"/>
      <c r="H37" s="14">
        <v>47381678709</v>
      </c>
      <c r="J37" s="14">
        <v>62206734686.438698</v>
      </c>
      <c r="L37" s="14">
        <v>0</v>
      </c>
      <c r="N37" s="14">
        <v>0</v>
      </c>
      <c r="P37" s="14">
        <v>-848420</v>
      </c>
      <c r="R37" s="14">
        <v>4066318916</v>
      </c>
      <c r="T37" s="14">
        <v>12705173</v>
      </c>
      <c r="V37" s="14">
        <v>4656</v>
      </c>
      <c r="X37" s="14">
        <v>44415707708</v>
      </c>
      <c r="Z37" s="14">
        <v>58698015131.177803</v>
      </c>
      <c r="AB37" s="15">
        <f t="shared" si="0"/>
        <v>0.61816247808322233</v>
      </c>
    </row>
    <row r="38" spans="1:28" ht="21.75" customHeight="1">
      <c r="A38" s="35" t="s">
        <v>48</v>
      </c>
      <c r="B38" s="35"/>
      <c r="C38" s="35"/>
      <c r="E38" s="36">
        <v>360000</v>
      </c>
      <c r="F38" s="36"/>
      <c r="H38" s="14">
        <v>3549219768</v>
      </c>
      <c r="J38" s="14">
        <v>4793275080</v>
      </c>
      <c r="L38" s="14">
        <v>0</v>
      </c>
      <c r="N38" s="14">
        <v>0</v>
      </c>
      <c r="P38" s="14">
        <v>0</v>
      </c>
      <c r="R38" s="14">
        <v>0</v>
      </c>
      <c r="T38" s="14">
        <v>360000</v>
      </c>
      <c r="V38" s="14">
        <v>12640</v>
      </c>
      <c r="X38" s="14">
        <v>3549219768</v>
      </c>
      <c r="Z38" s="14">
        <v>4515225408</v>
      </c>
      <c r="AB38" s="15">
        <f t="shared" si="0"/>
        <v>4.7550891134495565E-2</v>
      </c>
    </row>
    <row r="39" spans="1:28" ht="21.75" customHeight="1">
      <c r="A39" s="35" t="s">
        <v>49</v>
      </c>
      <c r="B39" s="35"/>
      <c r="C39" s="35"/>
      <c r="E39" s="36">
        <v>10200</v>
      </c>
      <c r="F39" s="36"/>
      <c r="H39" s="14">
        <v>698446832</v>
      </c>
      <c r="J39" s="14">
        <f>464433947.49-15</f>
        <v>464433932.49000001</v>
      </c>
      <c r="L39" s="14">
        <v>0</v>
      </c>
      <c r="N39" s="14">
        <v>0</v>
      </c>
      <c r="P39" s="14">
        <v>0</v>
      </c>
      <c r="R39" s="14">
        <v>0</v>
      </c>
      <c r="T39" s="14">
        <v>10200</v>
      </c>
      <c r="V39" s="14">
        <v>45893</v>
      </c>
      <c r="X39" s="14">
        <v>698446833</v>
      </c>
      <c r="Z39" s="14">
        <v>464490120.52200001</v>
      </c>
      <c r="AB39" s="15">
        <f t="shared" si="0"/>
        <v>4.8916537178536239E-3</v>
      </c>
    </row>
    <row r="40" spans="1:28" ht="21.75" customHeight="1">
      <c r="A40" s="35" t="s">
        <v>50</v>
      </c>
      <c r="B40" s="35"/>
      <c r="C40" s="35"/>
      <c r="E40" s="36">
        <v>0</v>
      </c>
      <c r="F40" s="36"/>
      <c r="H40" s="14">
        <v>0</v>
      </c>
      <c r="J40" s="14">
        <v>0</v>
      </c>
      <c r="L40" s="14">
        <v>267500</v>
      </c>
      <c r="N40" s="14">
        <v>7643907195</v>
      </c>
      <c r="P40" s="14">
        <v>0</v>
      </c>
      <c r="R40" s="14">
        <v>0</v>
      </c>
      <c r="T40" s="14">
        <v>267500</v>
      </c>
      <c r="V40" s="14">
        <v>29700</v>
      </c>
      <c r="X40" s="14">
        <v>7643907195</v>
      </c>
      <c r="Z40" s="14">
        <v>7883337082.5</v>
      </c>
      <c r="AB40" s="15">
        <f t="shared" si="0"/>
        <v>8.3021260183892318E-2</v>
      </c>
    </row>
    <row r="41" spans="1:28" ht="21.75" customHeight="1">
      <c r="A41" s="35" t="s">
        <v>51</v>
      </c>
      <c r="B41" s="35"/>
      <c r="C41" s="35"/>
      <c r="E41" s="36">
        <v>0</v>
      </c>
      <c r="F41" s="36"/>
      <c r="H41" s="14">
        <v>0</v>
      </c>
      <c r="J41" s="14">
        <v>0</v>
      </c>
      <c r="L41" s="14">
        <v>27252778</v>
      </c>
      <c r="N41" s="14">
        <v>165478922141</v>
      </c>
      <c r="P41" s="14">
        <v>0</v>
      </c>
      <c r="R41" s="14">
        <v>0</v>
      </c>
      <c r="T41" s="14">
        <v>27252778</v>
      </c>
      <c r="V41" s="14">
        <v>7370</v>
      </c>
      <c r="X41" s="14">
        <v>165478922141</v>
      </c>
      <c r="Z41" s="14">
        <v>199300380372.06201</v>
      </c>
      <c r="AB41" s="15">
        <f t="shared" si="0"/>
        <v>2.0988787566052509</v>
      </c>
    </row>
    <row r="42" spans="1:28" ht="21.75" customHeight="1">
      <c r="A42" s="35" t="s">
        <v>52</v>
      </c>
      <c r="B42" s="35"/>
      <c r="C42" s="35"/>
      <c r="E42" s="36">
        <v>0</v>
      </c>
      <c r="F42" s="36"/>
      <c r="H42" s="14">
        <v>0</v>
      </c>
      <c r="J42" s="14">
        <v>0</v>
      </c>
      <c r="L42" s="14">
        <v>515000</v>
      </c>
      <c r="N42" s="14">
        <v>8416695058</v>
      </c>
      <c r="P42" s="14">
        <v>0</v>
      </c>
      <c r="R42" s="14">
        <v>0</v>
      </c>
      <c r="T42" s="14">
        <v>515000</v>
      </c>
      <c r="V42" s="14">
        <v>20260</v>
      </c>
      <c r="X42" s="14">
        <v>8416695058</v>
      </c>
      <c r="Z42" s="14">
        <v>10353245953</v>
      </c>
      <c r="AB42" s="15">
        <f t="shared" si="0"/>
        <v>0.10903244616038441</v>
      </c>
    </row>
    <row r="43" spans="1:28" ht="21.75" customHeight="1">
      <c r="A43" s="35" t="s">
        <v>53</v>
      </c>
      <c r="B43" s="35"/>
      <c r="C43" s="35"/>
      <c r="E43" s="36">
        <v>0</v>
      </c>
      <c r="F43" s="36"/>
      <c r="H43" s="14">
        <v>0</v>
      </c>
      <c r="J43" s="14">
        <v>0</v>
      </c>
      <c r="L43" s="14">
        <v>21031145</v>
      </c>
      <c r="N43" s="14">
        <v>135462501484</v>
      </c>
      <c r="P43" s="14">
        <v>0</v>
      </c>
      <c r="R43" s="14">
        <v>0</v>
      </c>
      <c r="T43" s="14">
        <v>21031145</v>
      </c>
      <c r="V43" s="14">
        <v>7830</v>
      </c>
      <c r="X43" s="14">
        <v>135462501484</v>
      </c>
      <c r="Z43" s="14">
        <v>163400936370.84399</v>
      </c>
      <c r="AB43" s="15">
        <f t="shared" si="0"/>
        <v>1.7208133447508804</v>
      </c>
    </row>
    <row r="44" spans="1:28" ht="21.75" customHeight="1">
      <c r="A44" s="35" t="s">
        <v>54</v>
      </c>
      <c r="B44" s="35"/>
      <c r="C44" s="35"/>
      <c r="E44" s="36">
        <v>0</v>
      </c>
      <c r="F44" s="36"/>
      <c r="H44" s="14">
        <v>0</v>
      </c>
      <c r="J44" s="14">
        <v>0</v>
      </c>
      <c r="L44" s="14">
        <v>20684919</v>
      </c>
      <c r="N44" s="14">
        <v>252085599042</v>
      </c>
      <c r="P44" s="14">
        <v>0</v>
      </c>
      <c r="R44" s="14">
        <v>0</v>
      </c>
      <c r="T44" s="14">
        <v>20684919</v>
      </c>
      <c r="V44" s="14">
        <v>14200</v>
      </c>
      <c r="X44" s="14">
        <v>252085599042</v>
      </c>
      <c r="Z44" s="14">
        <v>291455348981.04602</v>
      </c>
      <c r="AB44" s="15">
        <f t="shared" si="0"/>
        <v>3.0693842095699271</v>
      </c>
    </row>
    <row r="45" spans="1:28" ht="21.75" customHeight="1">
      <c r="A45" s="37" t="s">
        <v>55</v>
      </c>
      <c r="B45" s="37"/>
      <c r="C45" s="37"/>
      <c r="D45" s="16"/>
      <c r="E45" s="36">
        <v>0</v>
      </c>
      <c r="F45" s="36"/>
      <c r="H45" s="17">
        <v>0</v>
      </c>
      <c r="J45" s="17">
        <v>0</v>
      </c>
      <c r="L45" s="14">
        <v>3077</v>
      </c>
      <c r="N45" s="17">
        <v>50985990628</v>
      </c>
      <c r="P45" s="45">
        <v>0</v>
      </c>
      <c r="R45" s="17">
        <v>0</v>
      </c>
      <c r="T45" s="14">
        <v>3077</v>
      </c>
      <c r="V45" s="45">
        <v>17820000</v>
      </c>
      <c r="X45" s="17">
        <v>50985990627</v>
      </c>
      <c r="Z45" s="17">
        <f>54700542864-13</f>
        <v>54700542851</v>
      </c>
      <c r="AB45" s="15">
        <f t="shared" si="0"/>
        <v>0.57606416581045916</v>
      </c>
    </row>
    <row r="46" spans="1:28" ht="21.75" customHeight="1" thickBot="1">
      <c r="A46" s="38" t="s">
        <v>56</v>
      </c>
      <c r="B46" s="38"/>
      <c r="C46" s="38"/>
      <c r="D46" s="38"/>
      <c r="F46" s="14"/>
      <c r="H46" s="18">
        <f>SUM(H9:H45)</f>
        <v>6071916390403</v>
      </c>
      <c r="J46" s="18">
        <f>SUM(J9:J45)</f>
        <v>7536347947359.752</v>
      </c>
      <c r="L46" s="14"/>
      <c r="N46" s="18">
        <v>932078530364</v>
      </c>
      <c r="P46" s="45"/>
      <c r="R46" s="18">
        <v>663723374013</v>
      </c>
      <c r="T46" s="14"/>
      <c r="V46" s="45"/>
      <c r="X46" s="18">
        <f>SUM(X9:X45)</f>
        <v>6463296056581</v>
      </c>
      <c r="Z46" s="18">
        <f>SUM(Z9:Z45)</f>
        <v>9395003068532.6406</v>
      </c>
      <c r="AB46" s="19">
        <f>SUM(AB9:AB45)</f>
        <v>98.940967006546217</v>
      </c>
    </row>
    <row r="47" spans="1:28" ht="13.5" thickTop="1"/>
    <row r="48" spans="1:28">
      <c r="J48" s="26"/>
      <c r="Z48" s="25"/>
    </row>
    <row r="49" spans="8:26" ht="18.75">
      <c r="H49" s="14"/>
      <c r="X49" s="14"/>
    </row>
    <row r="50" spans="8:26" ht="18.75">
      <c r="H50" s="14"/>
      <c r="X50" s="14"/>
    </row>
    <row r="51" spans="8:26" ht="18.75">
      <c r="H51" s="14"/>
      <c r="J51" s="26"/>
      <c r="X51" s="14"/>
      <c r="Z51" s="26"/>
    </row>
    <row r="52" spans="8:26" ht="18.75">
      <c r="H52" s="14"/>
      <c r="X52" s="14"/>
    </row>
    <row r="53" spans="8:26" ht="18.75">
      <c r="H53" s="14"/>
      <c r="X53" s="14"/>
    </row>
    <row r="54" spans="8:26" ht="18.75">
      <c r="H54" s="14"/>
      <c r="X54" s="14"/>
    </row>
  </sheetData>
  <mergeCells count="88">
    <mergeCell ref="A44:C44"/>
    <mergeCell ref="E44:F44"/>
    <mergeCell ref="A45:C45"/>
    <mergeCell ref="E45:F45"/>
    <mergeCell ref="A46:D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7"/>
  <sheetViews>
    <sheetView rightToLeft="1" topLeftCell="A27" workbookViewId="0">
      <selection activeCell="E47" sqref="E47:I57"/>
    </sheetView>
  </sheetViews>
  <sheetFormatPr defaultRowHeight="12.75"/>
  <cols>
    <col min="1" max="1" width="40.28515625" customWidth="1"/>
    <col min="2" max="2" width="1.28515625" style="10" customWidth="1"/>
    <col min="3" max="3" width="13.5703125" style="10" bestFit="1" customWidth="1"/>
    <col min="4" max="4" width="1.28515625" style="10" customWidth="1"/>
    <col min="5" max="5" width="17.85546875" style="10" bestFit="1" customWidth="1"/>
    <col min="6" max="6" width="1.28515625" style="10" customWidth="1"/>
    <col min="7" max="7" width="17.5703125" style="10" bestFit="1" customWidth="1"/>
    <col min="8" max="8" width="1.28515625" style="10" customWidth="1"/>
    <col min="9" max="9" width="17.85546875" style="10" bestFit="1" customWidth="1"/>
    <col min="10" max="10" width="1.28515625" style="10" customWidth="1"/>
    <col min="11" max="11" width="13.5703125" style="10" bestFit="1" customWidth="1"/>
    <col min="12" max="12" width="1.28515625" style="10" customWidth="1"/>
    <col min="13" max="13" width="17.85546875" style="10" bestFit="1" customWidth="1"/>
    <col min="14" max="14" width="1.28515625" style="10" customWidth="1"/>
    <col min="15" max="15" width="17.85546875" style="10" bestFit="1" customWidth="1"/>
    <col min="16" max="16" width="1.28515625" style="10" customWidth="1"/>
    <col min="17" max="17" width="17.85546875" style="10" customWidth="1"/>
    <col min="18" max="18" width="1.28515625" style="10" customWidth="1"/>
    <col min="19" max="19" width="0.28515625" customWidth="1"/>
  </cols>
  <sheetData>
    <row r="1" spans="1:18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/>
    <row r="5" spans="1:18" ht="23.25" customHeight="1">
      <c r="A5" s="30" t="s">
        <v>148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7.25" customHeight="1">
      <c r="A6" s="31" t="s">
        <v>67</v>
      </c>
      <c r="C6" s="31" t="s">
        <v>83</v>
      </c>
      <c r="D6" s="31"/>
      <c r="E6" s="31"/>
      <c r="F6" s="31"/>
      <c r="G6" s="31"/>
      <c r="H6" s="31"/>
      <c r="I6" s="31"/>
      <c r="K6" s="31" t="s">
        <v>84</v>
      </c>
      <c r="L6" s="31"/>
      <c r="M6" s="31"/>
      <c r="N6" s="31"/>
      <c r="O6" s="31"/>
      <c r="P6" s="31"/>
      <c r="Q6" s="31"/>
      <c r="R6" s="31"/>
    </row>
    <row r="7" spans="1:18" ht="44.25" customHeight="1">
      <c r="A7" s="31"/>
      <c r="C7" s="9" t="s">
        <v>13</v>
      </c>
      <c r="D7" s="11"/>
      <c r="E7" s="9" t="s">
        <v>15</v>
      </c>
      <c r="F7" s="11"/>
      <c r="G7" s="9" t="s">
        <v>146</v>
      </c>
      <c r="H7" s="11"/>
      <c r="I7" s="9" t="s">
        <v>149</v>
      </c>
      <c r="K7" s="9" t="s">
        <v>13</v>
      </c>
      <c r="L7" s="11"/>
      <c r="M7" s="9" t="s">
        <v>15</v>
      </c>
      <c r="N7" s="11"/>
      <c r="O7" s="9" t="s">
        <v>146</v>
      </c>
      <c r="P7" s="11"/>
      <c r="Q7" s="40" t="s">
        <v>149</v>
      </c>
      <c r="R7" s="40"/>
    </row>
    <row r="8" spans="1:18" ht="21.75" customHeight="1">
      <c r="A8" s="5" t="s">
        <v>45</v>
      </c>
      <c r="C8" s="12">
        <v>37252222</v>
      </c>
      <c r="E8" s="12">
        <v>151590439790</v>
      </c>
      <c r="G8" s="12">
        <v>129765829913</v>
      </c>
      <c r="I8" s="12">
        <v>21824609877</v>
      </c>
      <c r="K8" s="12">
        <v>37252222</v>
      </c>
      <c r="M8" s="12">
        <v>151590439790</v>
      </c>
      <c r="O8" s="12">
        <v>203842716807</v>
      </c>
      <c r="Q8" s="34">
        <v>-52252277016</v>
      </c>
      <c r="R8" s="34"/>
    </row>
    <row r="9" spans="1:18" ht="21.75" customHeight="1">
      <c r="A9" s="6" t="s">
        <v>38</v>
      </c>
      <c r="C9" s="14">
        <v>185417682</v>
      </c>
      <c r="E9" s="14">
        <v>712755578454</v>
      </c>
      <c r="G9" s="14">
        <v>564763810312</v>
      </c>
      <c r="I9" s="14">
        <v>147991768142</v>
      </c>
      <c r="K9" s="14">
        <v>185417682</v>
      </c>
      <c r="M9" s="14">
        <v>712755578454</v>
      </c>
      <c r="O9" s="14">
        <v>619981712133</v>
      </c>
      <c r="Q9" s="36">
        <v>92773866321</v>
      </c>
      <c r="R9" s="36"/>
    </row>
    <row r="10" spans="1:18" ht="21.75" customHeight="1">
      <c r="A10" s="6" t="s">
        <v>46</v>
      </c>
      <c r="C10" s="14">
        <v>14707675</v>
      </c>
      <c r="E10" s="14">
        <v>109454885041</v>
      </c>
      <c r="G10" s="14">
        <v>103458838036</v>
      </c>
      <c r="I10" s="14">
        <v>5996047005</v>
      </c>
      <c r="K10" s="14">
        <v>14707675</v>
      </c>
      <c r="M10" s="14">
        <v>109454885041</v>
      </c>
      <c r="O10" s="14">
        <v>150587692646</v>
      </c>
      <c r="Q10" s="36">
        <v>-41132807604</v>
      </c>
      <c r="R10" s="36"/>
    </row>
    <row r="11" spans="1:18" ht="21.75" customHeight="1">
      <c r="A11" s="6" t="s">
        <v>34</v>
      </c>
      <c r="C11" s="14">
        <v>2535127</v>
      </c>
      <c r="E11" s="14">
        <v>349960598748</v>
      </c>
      <c r="G11" s="14">
        <v>342598967927</v>
      </c>
      <c r="I11" s="14">
        <v>7361630821</v>
      </c>
      <c r="K11" s="14">
        <v>2535127</v>
      </c>
      <c r="M11" s="14">
        <v>349960598748</v>
      </c>
      <c r="O11" s="14">
        <v>300993935245</v>
      </c>
      <c r="Q11" s="36">
        <v>48966663503</v>
      </c>
      <c r="R11" s="36"/>
    </row>
    <row r="12" spans="1:18" ht="21.75" customHeight="1">
      <c r="A12" s="6" t="s">
        <v>39</v>
      </c>
      <c r="C12" s="14">
        <v>14040447</v>
      </c>
      <c r="E12" s="14">
        <v>137229356295</v>
      </c>
      <c r="G12" s="14">
        <v>107541371670</v>
      </c>
      <c r="I12" s="14">
        <v>29687984625</v>
      </c>
      <c r="K12" s="14">
        <v>14040447</v>
      </c>
      <c r="M12" s="14">
        <v>137229356295</v>
      </c>
      <c r="O12" s="14">
        <v>133380201533</v>
      </c>
      <c r="Q12" s="36">
        <v>3849154762</v>
      </c>
      <c r="R12" s="36"/>
    </row>
    <row r="13" spans="1:18" ht="21.75" customHeight="1">
      <c r="A13" s="6" t="s">
        <v>43</v>
      </c>
      <c r="C13" s="14">
        <v>14860920</v>
      </c>
      <c r="E13" s="14">
        <v>309666946856</v>
      </c>
      <c r="G13" s="14">
        <v>259708404238</v>
      </c>
      <c r="I13" s="14">
        <v>49958542618</v>
      </c>
      <c r="K13" s="14">
        <v>14860920</v>
      </c>
      <c r="M13" s="14">
        <v>309666946856</v>
      </c>
      <c r="O13" s="14">
        <v>268126641321</v>
      </c>
      <c r="Q13" s="36">
        <v>41540305535</v>
      </c>
      <c r="R13" s="36"/>
    </row>
    <row r="14" spans="1:18" ht="21.75" customHeight="1">
      <c r="A14" s="6" t="s">
        <v>24</v>
      </c>
      <c r="C14" s="14">
        <v>66889439</v>
      </c>
      <c r="E14" s="14">
        <v>540271202801</v>
      </c>
      <c r="G14" s="14">
        <v>533569429506</v>
      </c>
      <c r="I14" s="14">
        <v>6701773295</v>
      </c>
      <c r="K14" s="14">
        <v>66889439</v>
      </c>
      <c r="M14" s="14">
        <v>540271202801</v>
      </c>
      <c r="O14" s="14">
        <v>564512383695</v>
      </c>
      <c r="Q14" s="36">
        <v>-24241180893</v>
      </c>
      <c r="R14" s="36"/>
    </row>
    <row r="15" spans="1:18" ht="21.75" customHeight="1">
      <c r="A15" s="6" t="s">
        <v>21</v>
      </c>
      <c r="C15" s="14">
        <v>42413354</v>
      </c>
      <c r="E15" s="14">
        <v>272293177065</v>
      </c>
      <c r="G15" s="14">
        <v>173834170285</v>
      </c>
      <c r="I15" s="14">
        <v>98459006780</v>
      </c>
      <c r="K15" s="14">
        <v>42413354</v>
      </c>
      <c r="M15" s="14">
        <v>272293177065</v>
      </c>
      <c r="O15" s="14">
        <v>146250269257</v>
      </c>
      <c r="Q15" s="36">
        <v>126042907808</v>
      </c>
      <c r="R15" s="36"/>
    </row>
    <row r="16" spans="1:18" ht="21.75" customHeight="1">
      <c r="A16" s="6" t="s">
        <v>33</v>
      </c>
      <c r="C16" s="14">
        <v>10359466</v>
      </c>
      <c r="E16" s="14">
        <v>194383214369</v>
      </c>
      <c r="G16" s="14">
        <v>187062224292</v>
      </c>
      <c r="I16" s="14">
        <v>7320990077</v>
      </c>
      <c r="K16" s="14">
        <v>10359466</v>
      </c>
      <c r="M16" s="14">
        <v>194383214369</v>
      </c>
      <c r="O16" s="14">
        <v>226861132716</v>
      </c>
      <c r="Q16" s="36">
        <v>-32477918346</v>
      </c>
      <c r="R16" s="36"/>
    </row>
    <row r="17" spans="1:18" ht="21.75" customHeight="1">
      <c r="A17" s="6" t="s">
        <v>32</v>
      </c>
      <c r="C17" s="14">
        <v>26282424</v>
      </c>
      <c r="E17" s="14">
        <v>547664478112</v>
      </c>
      <c r="G17" s="14">
        <v>418521516894</v>
      </c>
      <c r="I17" s="14">
        <v>129142961218</v>
      </c>
      <c r="K17" s="14">
        <v>26282424</v>
      </c>
      <c r="M17" s="14">
        <v>547664478112</v>
      </c>
      <c r="O17" s="14">
        <v>517452915412</v>
      </c>
      <c r="Q17" s="36">
        <v>30211562700</v>
      </c>
      <c r="R17" s="36"/>
    </row>
    <row r="18" spans="1:18" ht="21.75" customHeight="1">
      <c r="A18" s="6" t="s">
        <v>48</v>
      </c>
      <c r="C18" s="14">
        <v>360000</v>
      </c>
      <c r="E18" s="14">
        <v>4515225408</v>
      </c>
      <c r="G18" s="14">
        <v>4793275080</v>
      </c>
      <c r="I18" s="14">
        <v>-278049672</v>
      </c>
      <c r="K18" s="14">
        <v>360000</v>
      </c>
      <c r="M18" s="14">
        <v>4515225408</v>
      </c>
      <c r="O18" s="14">
        <v>3549219768</v>
      </c>
      <c r="Q18" s="36">
        <v>966005639</v>
      </c>
      <c r="R18" s="36"/>
    </row>
    <row r="19" spans="1:18" ht="21.75" customHeight="1">
      <c r="A19" s="6" t="s">
        <v>47</v>
      </c>
      <c r="C19" s="14">
        <v>12705173</v>
      </c>
      <c r="E19" s="14">
        <v>58698015131</v>
      </c>
      <c r="G19" s="14">
        <v>59240763685</v>
      </c>
      <c r="I19" s="14">
        <v>-542748553</v>
      </c>
      <c r="K19" s="14">
        <v>12705173</v>
      </c>
      <c r="M19" s="14">
        <v>58698015131</v>
      </c>
      <c r="O19" s="14">
        <v>44415707708</v>
      </c>
      <c r="Q19" s="36">
        <v>14282307423</v>
      </c>
      <c r="R19" s="36"/>
    </row>
    <row r="20" spans="1:18" ht="21.75" customHeight="1">
      <c r="A20" s="6" t="s">
        <v>51</v>
      </c>
      <c r="C20" s="14">
        <v>27252778</v>
      </c>
      <c r="E20" s="14">
        <v>199300380372</v>
      </c>
      <c r="G20" s="14">
        <v>165478922141</v>
      </c>
      <c r="I20" s="14">
        <v>33821458231</v>
      </c>
      <c r="K20" s="14">
        <v>27252778</v>
      </c>
      <c r="M20" s="14">
        <v>199300380372</v>
      </c>
      <c r="O20" s="14">
        <v>165478922141</v>
      </c>
      <c r="Q20" s="36">
        <v>33821458231</v>
      </c>
      <c r="R20" s="36"/>
    </row>
    <row r="21" spans="1:18" ht="21.75" customHeight="1">
      <c r="A21" s="6" t="s">
        <v>31</v>
      </c>
      <c r="C21" s="14">
        <v>64860375</v>
      </c>
      <c r="E21" s="14">
        <v>360410424087</v>
      </c>
      <c r="G21" s="14">
        <v>282045507212</v>
      </c>
      <c r="I21" s="14">
        <v>78364916875</v>
      </c>
      <c r="K21" s="14">
        <v>64860375</v>
      </c>
      <c r="M21" s="14">
        <v>360410424087</v>
      </c>
      <c r="O21" s="14">
        <v>266418885931</v>
      </c>
      <c r="Q21" s="36">
        <v>93991538156</v>
      </c>
      <c r="R21" s="36"/>
    </row>
    <row r="22" spans="1:18" ht="21.75" customHeight="1">
      <c r="A22" s="6" t="s">
        <v>40</v>
      </c>
      <c r="C22" s="14">
        <v>113463058</v>
      </c>
      <c r="E22" s="14">
        <v>215376996118</v>
      </c>
      <c r="G22" s="14">
        <v>184215922579</v>
      </c>
      <c r="I22" s="14">
        <v>31161073539</v>
      </c>
      <c r="K22" s="14">
        <v>113463058</v>
      </c>
      <c r="M22" s="14">
        <v>215376996118</v>
      </c>
      <c r="O22" s="14">
        <v>223260891253</v>
      </c>
      <c r="Q22" s="36">
        <v>-7883895134</v>
      </c>
      <c r="R22" s="36"/>
    </row>
    <row r="23" spans="1:18" ht="21.75" customHeight="1">
      <c r="A23" s="6" t="s">
        <v>20</v>
      </c>
      <c r="C23" s="14">
        <v>80802471</v>
      </c>
      <c r="E23" s="14">
        <v>501111674369</v>
      </c>
      <c r="G23" s="14">
        <v>419520041996</v>
      </c>
      <c r="I23" s="14">
        <v>81591632373</v>
      </c>
      <c r="K23" s="14">
        <v>80802471</v>
      </c>
      <c r="M23" s="14">
        <v>501111674369</v>
      </c>
      <c r="O23" s="14">
        <v>358582581899</v>
      </c>
      <c r="Q23" s="36">
        <v>142529092470</v>
      </c>
      <c r="R23" s="36"/>
    </row>
    <row r="24" spans="1:18" ht="21.75" customHeight="1">
      <c r="A24" s="6" t="s">
        <v>30</v>
      </c>
      <c r="C24" s="14">
        <v>29116440</v>
      </c>
      <c r="E24" s="14">
        <v>254821882683</v>
      </c>
      <c r="G24" s="14">
        <v>201637374103</v>
      </c>
      <c r="I24" s="14">
        <v>53184508580</v>
      </c>
      <c r="K24" s="14">
        <v>29116440</v>
      </c>
      <c r="M24" s="14">
        <v>254821882683</v>
      </c>
      <c r="O24" s="14">
        <v>269461165764</v>
      </c>
      <c r="Q24" s="36">
        <v>-14639283080</v>
      </c>
      <c r="R24" s="36"/>
    </row>
    <row r="25" spans="1:18" ht="21.75" customHeight="1">
      <c r="A25" s="6" t="s">
        <v>50</v>
      </c>
      <c r="C25" s="14">
        <v>267500</v>
      </c>
      <c r="E25" s="14">
        <v>7883337082</v>
      </c>
      <c r="G25" s="14">
        <v>7643907195</v>
      </c>
      <c r="I25" s="14">
        <v>239429887</v>
      </c>
      <c r="K25" s="14">
        <v>267500</v>
      </c>
      <c r="M25" s="14">
        <v>7883337082</v>
      </c>
      <c r="O25" s="14">
        <v>7643907195</v>
      </c>
      <c r="Q25" s="36">
        <v>239429887</v>
      </c>
      <c r="R25" s="36"/>
    </row>
    <row r="26" spans="1:18" ht="21.75" customHeight="1">
      <c r="A26" s="6" t="s">
        <v>52</v>
      </c>
      <c r="C26" s="14">
        <v>515000</v>
      </c>
      <c r="E26" s="14">
        <v>10353245953</v>
      </c>
      <c r="G26" s="14">
        <v>8416695058</v>
      </c>
      <c r="I26" s="14">
        <v>1936550894</v>
      </c>
      <c r="K26" s="14">
        <v>515000</v>
      </c>
      <c r="M26" s="14">
        <v>10353245953</v>
      </c>
      <c r="O26" s="14">
        <v>8416695058</v>
      </c>
      <c r="Q26" s="36">
        <v>1936550894</v>
      </c>
      <c r="R26" s="36"/>
    </row>
    <row r="27" spans="1:18" ht="21.75" customHeight="1">
      <c r="A27" s="6" t="s">
        <v>44</v>
      </c>
      <c r="C27" s="14">
        <v>26122298</v>
      </c>
      <c r="E27" s="14">
        <v>390360811905</v>
      </c>
      <c r="G27" s="14">
        <v>345476782016</v>
      </c>
      <c r="I27" s="14">
        <v>44884029889</v>
      </c>
      <c r="K27" s="14">
        <v>26122298</v>
      </c>
      <c r="M27" s="14">
        <v>390360811905</v>
      </c>
      <c r="O27" s="14">
        <v>283433875726</v>
      </c>
      <c r="Q27" s="36">
        <v>106926936179</v>
      </c>
      <c r="R27" s="36"/>
    </row>
    <row r="28" spans="1:18" ht="21.75" customHeight="1">
      <c r="A28" s="6" t="s">
        <v>41</v>
      </c>
      <c r="C28" s="14">
        <v>19238020</v>
      </c>
      <c r="E28" s="14">
        <v>378922805592</v>
      </c>
      <c r="G28" s="14">
        <v>315699005521</v>
      </c>
      <c r="I28" s="14">
        <v>63223800071</v>
      </c>
      <c r="K28" s="14">
        <v>19238020</v>
      </c>
      <c r="M28" s="14">
        <v>378922805592</v>
      </c>
      <c r="O28" s="14">
        <v>273891091006</v>
      </c>
      <c r="Q28" s="36">
        <v>105031714586</v>
      </c>
      <c r="R28" s="36"/>
    </row>
    <row r="29" spans="1:18" ht="21.75" customHeight="1">
      <c r="A29" s="6" t="s">
        <v>55</v>
      </c>
      <c r="C29" s="14">
        <v>3077</v>
      </c>
      <c r="E29" s="14">
        <v>54700542864</v>
      </c>
      <c r="G29" s="14">
        <v>50985990628</v>
      </c>
      <c r="I29" s="14">
        <v>3714552236</v>
      </c>
      <c r="K29" s="14">
        <v>3077</v>
      </c>
      <c r="M29" s="14">
        <v>54700542864</v>
      </c>
      <c r="O29" s="14">
        <v>50985990628</v>
      </c>
      <c r="Q29" s="36">
        <v>3714552236</v>
      </c>
      <c r="R29" s="36"/>
    </row>
    <row r="30" spans="1:18" ht="21.75" customHeight="1">
      <c r="A30" s="6" t="s">
        <v>25</v>
      </c>
      <c r="C30" s="14">
        <v>17300000</v>
      </c>
      <c r="E30" s="14">
        <v>139218457810</v>
      </c>
      <c r="G30" s="14">
        <v>123238920100</v>
      </c>
      <c r="I30" s="14">
        <v>15979537709</v>
      </c>
      <c r="K30" s="14">
        <v>17300000</v>
      </c>
      <c r="M30" s="14">
        <v>139218457810</v>
      </c>
      <c r="O30" s="14">
        <v>154773585001</v>
      </c>
      <c r="Q30" s="36">
        <v>-15555127191</v>
      </c>
      <c r="R30" s="36"/>
    </row>
    <row r="31" spans="1:18" ht="21.75" customHeight="1">
      <c r="A31" s="6" t="s">
        <v>54</v>
      </c>
      <c r="C31" s="14">
        <v>20684919</v>
      </c>
      <c r="E31" s="14">
        <v>291455348981</v>
      </c>
      <c r="G31" s="14">
        <v>252085599042</v>
      </c>
      <c r="I31" s="14">
        <v>39369749939</v>
      </c>
      <c r="K31" s="14">
        <v>20684919</v>
      </c>
      <c r="M31" s="14">
        <v>291455348981</v>
      </c>
      <c r="O31" s="14">
        <v>252085599042</v>
      </c>
      <c r="Q31" s="36">
        <v>39369749939</v>
      </c>
      <c r="R31" s="36"/>
    </row>
    <row r="32" spans="1:18" ht="21.75" customHeight="1">
      <c r="A32" s="6" t="s">
        <v>37</v>
      </c>
      <c r="C32" s="14">
        <v>14456055</v>
      </c>
      <c r="E32" s="14">
        <v>209283478447</v>
      </c>
      <c r="G32" s="14">
        <v>203807990298</v>
      </c>
      <c r="I32" s="14">
        <v>5475488149</v>
      </c>
      <c r="K32" s="14">
        <v>14456055</v>
      </c>
      <c r="M32" s="14">
        <v>209283478447</v>
      </c>
      <c r="O32" s="14">
        <v>166209208465</v>
      </c>
      <c r="Q32" s="36">
        <v>43074269982</v>
      </c>
      <c r="R32" s="36"/>
    </row>
    <row r="33" spans="1:18" ht="21.75" customHeight="1">
      <c r="A33" s="6" t="s">
        <v>49</v>
      </c>
      <c r="C33" s="14">
        <v>10200</v>
      </c>
      <c r="E33" s="14">
        <v>464490120</v>
      </c>
      <c r="G33" s="14">
        <v>464433947</v>
      </c>
      <c r="I33" s="14">
        <v>56173</v>
      </c>
      <c r="K33" s="14">
        <v>10200</v>
      </c>
      <c r="M33" s="14">
        <v>464490120</v>
      </c>
      <c r="O33" s="14">
        <v>465323353</v>
      </c>
      <c r="Q33" s="36">
        <v>-833232</v>
      </c>
      <c r="R33" s="36"/>
    </row>
    <row r="34" spans="1:18" ht="21.75" customHeight="1">
      <c r="A34" s="6" t="s">
        <v>35</v>
      </c>
      <c r="C34" s="14">
        <v>1440000</v>
      </c>
      <c r="E34" s="14">
        <v>180380397312</v>
      </c>
      <c r="G34" s="14">
        <v>180129991680</v>
      </c>
      <c r="I34" s="14">
        <v>250405631</v>
      </c>
      <c r="K34" s="14">
        <v>1440000</v>
      </c>
      <c r="M34" s="14">
        <v>180380397312</v>
      </c>
      <c r="O34" s="14">
        <v>171485553600</v>
      </c>
      <c r="Q34" s="36">
        <v>8894843711</v>
      </c>
      <c r="R34" s="36"/>
    </row>
    <row r="35" spans="1:18" ht="21.75" customHeight="1">
      <c r="A35" s="6" t="s">
        <v>23</v>
      </c>
      <c r="C35" s="14">
        <v>8614506</v>
      </c>
      <c r="E35" s="14">
        <v>438850000694</v>
      </c>
      <c r="G35" s="14">
        <v>356148578269</v>
      </c>
      <c r="I35" s="14">
        <v>82701422425</v>
      </c>
      <c r="K35" s="14">
        <v>8614506</v>
      </c>
      <c r="M35" s="14">
        <v>438850000694</v>
      </c>
      <c r="O35" s="14">
        <v>412491088356</v>
      </c>
      <c r="Q35" s="36">
        <v>26358912338</v>
      </c>
      <c r="R35" s="36"/>
    </row>
    <row r="36" spans="1:18" ht="21.75" customHeight="1">
      <c r="A36" s="6" t="s">
        <v>36</v>
      </c>
      <c r="C36" s="14">
        <v>49173490</v>
      </c>
      <c r="E36" s="14">
        <v>212787925480</v>
      </c>
      <c r="G36" s="14">
        <v>178025507599</v>
      </c>
      <c r="I36" s="14">
        <v>34762417881</v>
      </c>
      <c r="K36" s="14">
        <v>49173490</v>
      </c>
      <c r="M36" s="14">
        <v>212787925480</v>
      </c>
      <c r="O36" s="14">
        <v>175091122240</v>
      </c>
      <c r="Q36" s="36">
        <v>37696803240</v>
      </c>
      <c r="R36" s="36"/>
    </row>
    <row r="37" spans="1:18" ht="21.75" customHeight="1">
      <c r="A37" s="6" t="s">
        <v>28</v>
      </c>
      <c r="C37" s="14">
        <v>14783571</v>
      </c>
      <c r="E37" s="14">
        <v>172950976214</v>
      </c>
      <c r="G37" s="14">
        <v>137233896735</v>
      </c>
      <c r="I37" s="14">
        <v>35717079479</v>
      </c>
      <c r="K37" s="14">
        <v>14783571</v>
      </c>
      <c r="M37" s="14">
        <v>172950976214</v>
      </c>
      <c r="O37" s="14">
        <v>124258731535</v>
      </c>
      <c r="Q37" s="36">
        <v>48692244679</v>
      </c>
      <c r="R37" s="36"/>
    </row>
    <row r="38" spans="1:18" ht="21.75" customHeight="1">
      <c r="A38" s="6" t="s">
        <v>53</v>
      </c>
      <c r="C38" s="14">
        <v>21031145</v>
      </c>
      <c r="E38" s="14">
        <v>163400936370</v>
      </c>
      <c r="G38" s="14">
        <v>135462501484</v>
      </c>
      <c r="I38" s="14">
        <v>27938434886</v>
      </c>
      <c r="K38" s="14">
        <v>21031145</v>
      </c>
      <c r="M38" s="14">
        <v>163400936370</v>
      </c>
      <c r="O38" s="14">
        <v>135462501484</v>
      </c>
      <c r="Q38" s="36">
        <v>27938434886</v>
      </c>
      <c r="R38" s="36"/>
    </row>
    <row r="39" spans="1:18" ht="21.75" customHeight="1">
      <c r="A39" s="6" t="s">
        <v>19</v>
      </c>
      <c r="C39" s="14">
        <v>29114724</v>
      </c>
      <c r="E39" s="14">
        <v>142686066219</v>
      </c>
      <c r="G39" s="14">
        <v>125972602269</v>
      </c>
      <c r="I39" s="14">
        <v>16713463950</v>
      </c>
      <c r="K39" s="14">
        <v>29114724</v>
      </c>
      <c r="M39" s="14">
        <v>142686066219</v>
      </c>
      <c r="O39" s="14">
        <v>127114215720</v>
      </c>
      <c r="Q39" s="36">
        <v>15571850495</v>
      </c>
      <c r="R39" s="36"/>
    </row>
    <row r="40" spans="1:18" ht="21.75" customHeight="1">
      <c r="A40" s="6" t="s">
        <v>22</v>
      </c>
      <c r="C40" s="14">
        <v>1491158</v>
      </c>
      <c r="E40" s="14">
        <v>584557956915</v>
      </c>
      <c r="G40" s="14">
        <v>443391887187</v>
      </c>
      <c r="I40" s="14">
        <v>141166069728</v>
      </c>
      <c r="K40" s="14">
        <v>1491158</v>
      </c>
      <c r="M40" s="14">
        <v>584557956915</v>
      </c>
      <c r="O40" s="14">
        <v>422222744756</v>
      </c>
      <c r="Q40" s="36">
        <v>162335212159</v>
      </c>
      <c r="R40" s="36"/>
    </row>
    <row r="41" spans="1:18" ht="21.75" customHeight="1">
      <c r="A41" s="7" t="s">
        <v>42</v>
      </c>
      <c r="C41" s="14">
        <v>95408936</v>
      </c>
      <c r="E41" s="17">
        <v>1097241814877</v>
      </c>
      <c r="G41" s="17">
        <v>848127424798</v>
      </c>
      <c r="I41" s="17">
        <f>249114390079+2</f>
        <v>249114390081</v>
      </c>
      <c r="K41" s="14">
        <v>95408936</v>
      </c>
      <c r="M41" s="17">
        <v>1097241814877</v>
      </c>
      <c r="O41" s="17">
        <v>725571731615</v>
      </c>
      <c r="Q41" s="39">
        <v>371670083262</v>
      </c>
      <c r="R41" s="39"/>
    </row>
    <row r="42" spans="1:18" ht="21.75" customHeight="1">
      <c r="A42" s="8" t="s">
        <v>56</v>
      </c>
      <c r="C42" s="14"/>
      <c r="E42" s="18">
        <v>9395003068534</v>
      </c>
      <c r="G42" s="18">
        <v>7850068083695</v>
      </c>
      <c r="I42" s="18">
        <f>SUM(I8:I41)</f>
        <v>1544934984839</v>
      </c>
      <c r="K42" s="14"/>
      <c r="M42" s="18">
        <v>9395003068534</v>
      </c>
      <c r="O42" s="18">
        <v>7954759940009</v>
      </c>
      <c r="Q42" s="41">
        <f t="shared" ref="Q42:R42" si="0">SUM(Q8:R41)</f>
        <v>1440243128525</v>
      </c>
      <c r="R42" s="41"/>
    </row>
    <row r="44" spans="1:18">
      <c r="I44" s="26"/>
    </row>
    <row r="45" spans="1:18">
      <c r="I45" s="26"/>
    </row>
    <row r="47" spans="1:18" ht="18.75">
      <c r="E47" s="35"/>
      <c r="F47" s="35"/>
      <c r="G47" s="35"/>
      <c r="I47" s="26"/>
      <c r="O47" s="26"/>
    </row>
    <row r="48" spans="1:18" ht="18.75">
      <c r="E48" s="35"/>
      <c r="F48" s="35"/>
      <c r="G48" s="35"/>
      <c r="I48" s="26"/>
      <c r="O48" s="26"/>
      <c r="Q48" s="26"/>
    </row>
    <row r="49" spans="5:15" ht="18.75">
      <c r="E49" s="35"/>
      <c r="F49" s="35"/>
      <c r="G49" s="35"/>
      <c r="I49" s="26"/>
      <c r="O49" s="26"/>
    </row>
    <row r="50" spans="5:15">
      <c r="O50" s="26"/>
    </row>
    <row r="51" spans="5:15">
      <c r="G51" s="26"/>
      <c r="I51" s="26"/>
      <c r="O51" s="26"/>
    </row>
    <row r="52" spans="5:15">
      <c r="G52" s="26"/>
    </row>
    <row r="53" spans="5:15">
      <c r="G53" s="26"/>
    </row>
    <row r="54" spans="5:15">
      <c r="G54" s="26"/>
      <c r="I54" s="26"/>
    </row>
    <row r="57" spans="5:15">
      <c r="G57" s="26"/>
    </row>
  </sheetData>
  <mergeCells count="46">
    <mergeCell ref="E47:G47"/>
    <mergeCell ref="E48:G48"/>
    <mergeCell ref="E49:G49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"/>
  <sheetViews>
    <sheetView rightToLeft="1" workbookViewId="0">
      <selection activeCell="L9" sqref="L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85546875" style="10" bestFit="1" customWidth="1"/>
    <col min="5" max="5" width="1.28515625" style="10" customWidth="1"/>
    <col min="6" max="6" width="16.140625" style="10" bestFit="1" customWidth="1"/>
    <col min="7" max="7" width="1.28515625" style="10" customWidth="1"/>
    <col min="8" max="8" width="16.140625" style="10" bestFit="1" customWidth="1"/>
    <col min="9" max="9" width="1.28515625" style="10" customWidth="1"/>
    <col min="10" max="10" width="14.28515625" style="10" customWidth="1"/>
    <col min="11" max="11" width="1.28515625" style="10" customWidth="1"/>
    <col min="12" max="12" width="29.85546875" style="10" customWidth="1"/>
    <col min="13" max="13" width="0.28515625" customWidth="1"/>
    <col min="14" max="14" width="16.42578125" bestFit="1" customWidth="1"/>
  </cols>
  <sheetData>
    <row r="1" spans="1:14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21.7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4" ht="14.45" customHeight="1"/>
    <row r="5" spans="1:14" ht="14.45" customHeight="1">
      <c r="A5" s="1" t="s">
        <v>58</v>
      </c>
      <c r="B5" s="30" t="s">
        <v>59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4" ht="14.45" customHeight="1">
      <c r="D6" s="2" t="s">
        <v>7</v>
      </c>
      <c r="F6" s="31" t="s">
        <v>8</v>
      </c>
      <c r="G6" s="31"/>
      <c r="H6" s="31"/>
      <c r="J6" s="43" t="s">
        <v>9</v>
      </c>
      <c r="K6" s="43"/>
      <c r="L6" s="43"/>
    </row>
    <row r="7" spans="1:14" ht="14.45" customHeight="1">
      <c r="D7" s="11"/>
      <c r="F7" s="11"/>
      <c r="G7" s="11"/>
      <c r="H7" s="11"/>
      <c r="J7" s="42"/>
    </row>
    <row r="8" spans="1:14" ht="14.45" customHeight="1">
      <c r="A8" s="31" t="s">
        <v>60</v>
      </c>
      <c r="B8" s="31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4" ht="21.75" customHeight="1">
      <c r="A9" s="33" t="s">
        <v>155</v>
      </c>
      <c r="B9" s="33"/>
      <c r="D9" s="12">
        <v>54973296458</v>
      </c>
      <c r="F9" s="12">
        <v>373610315390</v>
      </c>
      <c r="H9" s="12">
        <v>428569729101</v>
      </c>
      <c r="J9" s="12">
        <v>13882747</v>
      </c>
      <c r="L9" s="13">
        <f>J9/9495564226607*100</f>
        <v>1.4620244430657334E-4</v>
      </c>
      <c r="N9" s="21"/>
    </row>
    <row r="10" spans="1:14" ht="21.75" customHeight="1" thickBot="1">
      <c r="A10" s="38" t="s">
        <v>56</v>
      </c>
      <c r="B10" s="38"/>
      <c r="D10" s="18">
        <v>54973296458</v>
      </c>
      <c r="F10" s="18">
        <v>373610315390</v>
      </c>
      <c r="H10" s="18">
        <v>428569729101</v>
      </c>
      <c r="J10" s="18">
        <v>13882747</v>
      </c>
      <c r="L10" s="19">
        <v>0</v>
      </c>
    </row>
  </sheetData>
  <mergeCells count="9">
    <mergeCell ref="A8:B8"/>
    <mergeCell ref="A9:B9"/>
    <mergeCell ref="A10:B10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workbookViewId="0">
      <selection activeCell="L7" sqref="L7:M22"/>
    </sheetView>
  </sheetViews>
  <sheetFormatPr defaultRowHeight="12.75"/>
  <cols>
    <col min="1" max="1" width="2.5703125" customWidth="1"/>
    <col min="2" max="2" width="56.28515625" customWidth="1"/>
    <col min="3" max="3" width="1.28515625" customWidth="1"/>
    <col min="4" max="4" width="11.7109375" style="10" customWidth="1"/>
    <col min="5" max="5" width="1.28515625" style="10" customWidth="1"/>
    <col min="6" max="6" width="22" style="10" customWidth="1"/>
    <col min="7" max="7" width="1.28515625" style="10" customWidth="1"/>
    <col min="8" max="8" width="15.5703125" style="10" customWidth="1"/>
    <col min="9" max="9" width="1.28515625" style="10" customWidth="1"/>
    <col min="10" max="10" width="19.42578125" style="10" customWidth="1"/>
    <col min="11" max="11" width="0.28515625" customWidth="1"/>
    <col min="12" max="12" width="16.42578125" bestFit="1" customWidth="1"/>
  </cols>
  <sheetData>
    <row r="1" spans="1:12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14.45" customHeight="1"/>
    <row r="5" spans="1:12" ht="29.1" customHeight="1">
      <c r="A5" s="1" t="s">
        <v>65</v>
      </c>
      <c r="B5" s="30" t="s">
        <v>66</v>
      </c>
      <c r="C5" s="30"/>
      <c r="D5" s="30"/>
      <c r="E5" s="30"/>
      <c r="F5" s="30"/>
      <c r="G5" s="30"/>
      <c r="H5" s="30"/>
      <c r="I5" s="30"/>
      <c r="J5" s="30"/>
    </row>
    <row r="6" spans="1:12" ht="14.45" customHeight="1"/>
    <row r="7" spans="1:12" ht="14.45" customHeight="1">
      <c r="A7" s="31" t="s">
        <v>67</v>
      </c>
      <c r="B7" s="31"/>
      <c r="D7" s="2" t="s">
        <v>68</v>
      </c>
      <c r="F7" s="2" t="s">
        <v>61</v>
      </c>
      <c r="H7" s="2" t="s">
        <v>69</v>
      </c>
      <c r="J7" s="2" t="s">
        <v>70</v>
      </c>
    </row>
    <row r="8" spans="1:12" ht="21.75" customHeight="1">
      <c r="A8" s="33" t="s">
        <v>71</v>
      </c>
      <c r="B8" s="33"/>
      <c r="D8" s="22" t="s">
        <v>72</v>
      </c>
      <c r="F8" s="12">
        <f>'درآمد سرمایه گذاری در سهام'!J62</f>
        <v>1606010524710</v>
      </c>
      <c r="H8" s="13">
        <f>F8/$F$13*100</f>
        <v>99.921715921560832</v>
      </c>
      <c r="J8" s="13">
        <f>F8/9495564226607*100</f>
        <v>16.913271148331408</v>
      </c>
      <c r="L8" s="21"/>
    </row>
    <row r="9" spans="1:12" ht="21.75" customHeight="1">
      <c r="A9" s="35" t="s">
        <v>73</v>
      </c>
      <c r="B9" s="35"/>
      <c r="D9" s="23" t="s">
        <v>74</v>
      </c>
      <c r="F9" s="14">
        <v>0</v>
      </c>
      <c r="H9" s="15">
        <f t="shared" ref="H9:H12" si="0">F9/$F$13*100</f>
        <v>0</v>
      </c>
      <c r="J9" s="15">
        <f t="shared" ref="J9:J12" si="1">F9/9495564226607</f>
        <v>0</v>
      </c>
    </row>
    <row r="10" spans="1:12" ht="21.75" customHeight="1">
      <c r="A10" s="35" t="s">
        <v>75</v>
      </c>
      <c r="B10" s="35"/>
      <c r="D10" s="23" t="s">
        <v>76</v>
      </c>
      <c r="F10" s="14">
        <v>0</v>
      </c>
      <c r="H10" s="15">
        <f t="shared" si="0"/>
        <v>0</v>
      </c>
      <c r="J10" s="15">
        <f t="shared" si="1"/>
        <v>0</v>
      </c>
    </row>
    <row r="11" spans="1:12" ht="21.75" customHeight="1">
      <c r="A11" s="35" t="s">
        <v>77</v>
      </c>
      <c r="B11" s="35"/>
      <c r="D11" s="23" t="s">
        <v>78</v>
      </c>
      <c r="F11" s="14">
        <f>'سود سپرده بانکی'!G13</f>
        <v>30816</v>
      </c>
      <c r="H11" s="15">
        <f t="shared" si="0"/>
        <v>1.917289800074525E-6</v>
      </c>
      <c r="J11" s="15">
        <f t="shared" si="1"/>
        <v>3.245304782800813E-9</v>
      </c>
      <c r="L11" s="20"/>
    </row>
    <row r="12" spans="1:12" ht="21.75" customHeight="1">
      <c r="A12" s="37" t="s">
        <v>79</v>
      </c>
      <c r="B12" s="37"/>
      <c r="D12" s="24" t="s">
        <v>80</v>
      </c>
      <c r="F12" s="17">
        <f>'سایر درآمدها'!D11</f>
        <v>1258204721</v>
      </c>
      <c r="H12" s="15">
        <f t="shared" si="0"/>
        <v>7.8282161149367646E-2</v>
      </c>
      <c r="J12" s="15">
        <f t="shared" si="1"/>
        <v>1.3250447166419596E-4</v>
      </c>
      <c r="L12" s="20"/>
    </row>
    <row r="13" spans="1:12" ht="21.75" customHeight="1">
      <c r="A13" s="38" t="s">
        <v>56</v>
      </c>
      <c r="B13" s="38"/>
      <c r="D13" s="18"/>
      <c r="F13" s="18">
        <f>SUM(F8:F12)</f>
        <v>1607268760247</v>
      </c>
      <c r="H13" s="19">
        <v>90.7</v>
      </c>
      <c r="J13" s="19">
        <f>SUM(J8:J12)</f>
        <v>16.913403656048377</v>
      </c>
      <c r="L13" s="2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7"/>
  <sheetViews>
    <sheetView rightToLeft="1" topLeftCell="A31" workbookViewId="0">
      <selection activeCell="W35" sqref="W35"/>
    </sheetView>
  </sheetViews>
  <sheetFormatPr defaultRowHeight="12.75"/>
  <cols>
    <col min="1" max="1" width="5.140625" customWidth="1"/>
    <col min="2" max="2" width="29.140625" customWidth="1"/>
    <col min="3" max="3" width="1.28515625" customWidth="1"/>
    <col min="4" max="4" width="15" style="10" bestFit="1" customWidth="1"/>
    <col min="5" max="5" width="1.28515625" style="10" customWidth="1"/>
    <col min="6" max="6" width="17.85546875" style="10" bestFit="1" customWidth="1"/>
    <col min="7" max="7" width="1.28515625" style="10" customWidth="1"/>
    <col min="8" max="8" width="15.85546875" style="10" bestFit="1" customWidth="1"/>
    <col min="9" max="9" width="1.28515625" style="10" customWidth="1"/>
    <col min="10" max="10" width="17.5703125" style="10" bestFit="1" customWidth="1"/>
    <col min="11" max="11" width="1.28515625" style="10" customWidth="1"/>
    <col min="12" max="12" width="17.28515625" style="10" bestFit="1" customWidth="1"/>
    <col min="13" max="13" width="1.28515625" style="10" customWidth="1"/>
    <col min="14" max="14" width="15.85546875" style="10" bestFit="1" customWidth="1"/>
    <col min="15" max="16" width="1.28515625" style="10" customWidth="1"/>
    <col min="17" max="17" width="17.85546875" style="10" bestFit="1" customWidth="1"/>
    <col min="18" max="18" width="1.28515625" style="10" customWidth="1"/>
    <col min="19" max="19" width="16.85546875" style="10" bestFit="1" customWidth="1"/>
    <col min="20" max="20" width="1.28515625" style="10" customWidth="1"/>
    <col min="21" max="21" width="17.7109375" style="10" bestFit="1" customWidth="1"/>
    <col min="22" max="22" width="1.28515625" style="10" customWidth="1"/>
    <col min="23" max="23" width="17.28515625" style="10" bestFit="1" customWidth="1"/>
    <col min="24" max="24" width="0.28515625" customWidth="1"/>
    <col min="25" max="25" width="21" customWidth="1"/>
    <col min="26" max="26" width="20.5703125" customWidth="1"/>
  </cols>
  <sheetData>
    <row r="1" spans="1:26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6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6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6" ht="14.45" customHeight="1"/>
    <row r="5" spans="1:26" ht="14.45" customHeight="1">
      <c r="A5" s="1" t="s">
        <v>81</v>
      </c>
      <c r="B5" s="30" t="s">
        <v>82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6" ht="14.45" customHeight="1">
      <c r="D6" s="31" t="s">
        <v>83</v>
      </c>
      <c r="E6" s="31"/>
      <c r="F6" s="31"/>
      <c r="G6" s="31"/>
      <c r="H6" s="31"/>
      <c r="I6" s="31"/>
      <c r="J6" s="31"/>
      <c r="K6" s="31"/>
      <c r="L6" s="31"/>
      <c r="N6" s="31" t="s">
        <v>84</v>
      </c>
      <c r="O6" s="31"/>
      <c r="P6" s="31"/>
      <c r="Q6" s="31"/>
      <c r="R6" s="31"/>
      <c r="S6" s="31"/>
      <c r="T6" s="31"/>
      <c r="U6" s="31"/>
      <c r="V6" s="31"/>
      <c r="W6" s="31"/>
    </row>
    <row r="7" spans="1:26" ht="14.45" customHeight="1">
      <c r="D7" s="11"/>
      <c r="E7" s="11"/>
      <c r="F7" s="11"/>
      <c r="G7" s="11"/>
      <c r="H7" s="11"/>
      <c r="I7" s="11"/>
      <c r="J7" s="32" t="s">
        <v>56</v>
      </c>
      <c r="K7" s="32"/>
      <c r="L7" s="32"/>
      <c r="N7" s="11"/>
      <c r="O7" s="11"/>
      <c r="P7" s="11"/>
      <c r="Q7" s="11"/>
      <c r="R7" s="11"/>
      <c r="S7" s="11"/>
      <c r="T7" s="11"/>
      <c r="U7" s="32" t="s">
        <v>56</v>
      </c>
      <c r="V7" s="32"/>
      <c r="W7" s="32"/>
    </row>
    <row r="8" spans="1:26" ht="24" customHeight="1">
      <c r="A8" s="31" t="s">
        <v>85</v>
      </c>
      <c r="B8" s="31"/>
      <c r="D8" s="2" t="s">
        <v>86</v>
      </c>
      <c r="F8" s="2" t="s">
        <v>87</v>
      </c>
      <c r="H8" s="2" t="s">
        <v>88</v>
      </c>
      <c r="J8" s="4" t="s">
        <v>61</v>
      </c>
      <c r="K8" s="11"/>
      <c r="L8" s="4" t="s">
        <v>69</v>
      </c>
      <c r="N8" s="2" t="s">
        <v>86</v>
      </c>
      <c r="P8" s="31" t="s">
        <v>87</v>
      </c>
      <c r="Q8" s="31"/>
      <c r="S8" s="2" t="s">
        <v>88</v>
      </c>
      <c r="U8" s="4" t="s">
        <v>61</v>
      </c>
      <c r="V8" s="11"/>
      <c r="W8" s="4" t="s">
        <v>69</v>
      </c>
    </row>
    <row r="9" spans="1:26" ht="21.75" customHeight="1">
      <c r="A9" s="33" t="s">
        <v>27</v>
      </c>
      <c r="B9" s="33"/>
      <c r="D9" s="12">
        <v>0</v>
      </c>
      <c r="F9" s="12">
        <v>0</v>
      </c>
      <c r="H9" s="12">
        <f>'درآمد ناشی از فروش'!I8</f>
        <v>-18795094499</v>
      </c>
      <c r="J9" s="12">
        <f>D9+F9+H9</f>
        <v>-18795094499</v>
      </c>
      <c r="L9" s="13">
        <f>J9/درآمد!F13*100</f>
        <v>-1.1693809376417936</v>
      </c>
      <c r="N9" s="12">
        <v>0</v>
      </c>
      <c r="P9" s="34">
        <v>0</v>
      </c>
      <c r="Q9" s="34"/>
      <c r="S9" s="12">
        <v>-4181331558</v>
      </c>
      <c r="U9" s="12">
        <f>N9+P9+S9</f>
        <v>-4181331558</v>
      </c>
      <c r="W9" s="13">
        <f>U9/1726923726129*100</f>
        <v>-0.24212601255833677</v>
      </c>
      <c r="Y9" s="14"/>
      <c r="Z9" s="14"/>
    </row>
    <row r="10" spans="1:26" ht="21.75" customHeight="1">
      <c r="A10" s="35" t="s">
        <v>47</v>
      </c>
      <c r="B10" s="35"/>
      <c r="D10" s="14">
        <v>0</v>
      </c>
      <c r="F10" s="14">
        <v>-542748553</v>
      </c>
      <c r="H10" s="14">
        <v>1100347915</v>
      </c>
      <c r="J10" s="14">
        <f>D10+F10+H10</f>
        <v>557599362</v>
      </c>
      <c r="L10" s="15">
        <f>J10/درآمد!$F$13*100</f>
        <v>3.4692353624437393E-2</v>
      </c>
      <c r="N10" s="14">
        <v>0</v>
      </c>
      <c r="P10" s="36">
        <v>14282307423</v>
      </c>
      <c r="Q10" s="36"/>
      <c r="S10" s="14">
        <v>6281485268</v>
      </c>
      <c r="U10" s="14">
        <f t="shared" ref="U10:U61" si="0">N10+P10+S10</f>
        <v>20563792691</v>
      </c>
      <c r="W10" s="15">
        <f t="shared" ref="W10:W61" si="1">U10/1726923726129*100</f>
        <v>1.1907759665271922</v>
      </c>
      <c r="Y10" s="27"/>
      <c r="Z10" s="14"/>
    </row>
    <row r="11" spans="1:26" ht="21.75" customHeight="1">
      <c r="A11" s="35" t="s">
        <v>28</v>
      </c>
      <c r="B11" s="35"/>
      <c r="D11" s="14">
        <v>0</v>
      </c>
      <c r="F11" s="14">
        <v>35717079479</v>
      </c>
      <c r="H11" s="14">
        <v>3494150150</v>
      </c>
      <c r="J11" s="14">
        <f t="shared" ref="J11:J61" si="2">D11+F11+H11</f>
        <v>39211229629</v>
      </c>
      <c r="L11" s="15">
        <f>J11/درآمد!$F$13*100</f>
        <v>2.4396187245606731</v>
      </c>
      <c r="N11" s="14">
        <v>0</v>
      </c>
      <c r="P11" s="36">
        <v>48692244679</v>
      </c>
      <c r="Q11" s="36"/>
      <c r="S11" s="14">
        <v>3494150150</v>
      </c>
      <c r="U11" s="14">
        <f t="shared" si="0"/>
        <v>52186394829</v>
      </c>
      <c r="W11" s="15">
        <f t="shared" si="1"/>
        <v>3.0219281859065568</v>
      </c>
      <c r="Y11" s="6"/>
      <c r="Z11" s="14"/>
    </row>
    <row r="12" spans="1:26" ht="21.75" customHeight="1">
      <c r="A12" s="35" t="s">
        <v>29</v>
      </c>
      <c r="B12" s="35"/>
      <c r="D12" s="14">
        <v>0</v>
      </c>
      <c r="F12" s="14">
        <v>0</v>
      </c>
      <c r="H12" s="14">
        <f>'درآمد ناشی از فروش'!I11</f>
        <v>58593614007</v>
      </c>
      <c r="J12" s="14">
        <f t="shared" si="2"/>
        <v>58593614007</v>
      </c>
      <c r="L12" s="15">
        <f>J12/درآمد!$F$13*100</f>
        <v>3.645539281059349</v>
      </c>
      <c r="N12" s="14">
        <v>33598781313</v>
      </c>
      <c r="P12" s="36">
        <v>0</v>
      </c>
      <c r="Q12" s="36"/>
      <c r="S12" s="14">
        <v>-39642192435</v>
      </c>
      <c r="U12" s="14">
        <f t="shared" si="0"/>
        <v>-6043411122</v>
      </c>
      <c r="W12" s="15">
        <f t="shared" si="1"/>
        <v>-0.3499524055730393</v>
      </c>
      <c r="Y12" s="28"/>
      <c r="Z12" s="14"/>
    </row>
    <row r="13" spans="1:26" ht="21.75" customHeight="1">
      <c r="A13" s="35" t="s">
        <v>26</v>
      </c>
      <c r="B13" s="35"/>
      <c r="D13" s="14">
        <v>0</v>
      </c>
      <c r="F13" s="14">
        <v>0</v>
      </c>
      <c r="H13" s="14">
        <f>'درآمد ناشی از فروش'!I12</f>
        <v>971962410</v>
      </c>
      <c r="J13" s="14">
        <f t="shared" si="2"/>
        <v>971962410</v>
      </c>
      <c r="L13" s="15">
        <f>J13/درآمد!$F$13*100</f>
        <v>6.0472923635411902E-2</v>
      </c>
      <c r="N13" s="14">
        <v>26544000000</v>
      </c>
      <c r="P13" s="36">
        <v>0</v>
      </c>
      <c r="Q13" s="36"/>
      <c r="S13" s="14">
        <v>-55953638480</v>
      </c>
      <c r="U13" s="14">
        <f t="shared" si="0"/>
        <v>-29409638480</v>
      </c>
      <c r="W13" s="15">
        <f t="shared" si="1"/>
        <v>-1.7030073786711712</v>
      </c>
      <c r="Y13" s="6"/>
      <c r="Z13" s="14"/>
    </row>
    <row r="14" spans="1:26" ht="21.75" customHeight="1">
      <c r="A14" s="35" t="s">
        <v>89</v>
      </c>
      <c r="B14" s="35"/>
      <c r="D14" s="14">
        <v>0</v>
      </c>
      <c r="F14" s="14">
        <v>0</v>
      </c>
      <c r="H14" s="14">
        <v>0</v>
      </c>
      <c r="J14" s="14">
        <f t="shared" si="2"/>
        <v>0</v>
      </c>
      <c r="L14" s="15">
        <f>J14/درآمد!$F$13*100</f>
        <v>0</v>
      </c>
      <c r="N14" s="14">
        <v>225000000</v>
      </c>
      <c r="P14" s="36">
        <v>0</v>
      </c>
      <c r="Q14" s="36"/>
      <c r="S14" s="14">
        <v>-1263372106</v>
      </c>
      <c r="U14" s="14">
        <f t="shared" si="0"/>
        <v>-1038372106</v>
      </c>
      <c r="W14" s="15">
        <f t="shared" si="1"/>
        <v>-6.0128428968172866E-2</v>
      </c>
      <c r="Y14" s="6"/>
      <c r="Z14" s="14"/>
    </row>
    <row r="15" spans="1:26" ht="21.75" customHeight="1">
      <c r="A15" s="35" t="s">
        <v>90</v>
      </c>
      <c r="B15" s="35"/>
      <c r="D15" s="14">
        <v>0</v>
      </c>
      <c r="F15" s="14">
        <v>0</v>
      </c>
      <c r="H15" s="14">
        <v>0</v>
      </c>
      <c r="J15" s="14">
        <f t="shared" si="2"/>
        <v>0</v>
      </c>
      <c r="L15" s="15">
        <f>J15/درآمد!$F$13*100</f>
        <v>0</v>
      </c>
      <c r="N15" s="14">
        <v>9249354100</v>
      </c>
      <c r="P15" s="36">
        <v>0</v>
      </c>
      <c r="Q15" s="36"/>
      <c r="S15" s="14">
        <v>-36951871597</v>
      </c>
      <c r="U15" s="14">
        <f t="shared" si="0"/>
        <v>-27702517497</v>
      </c>
      <c r="W15" s="15">
        <f t="shared" si="1"/>
        <v>-1.6041540849691609</v>
      </c>
      <c r="Y15" s="6"/>
      <c r="Z15" s="14"/>
    </row>
    <row r="16" spans="1:26" ht="21.75" customHeight="1">
      <c r="A16" s="35" t="s">
        <v>33</v>
      </c>
      <c r="B16" s="35"/>
      <c r="D16" s="14">
        <v>0</v>
      </c>
      <c r="F16" s="14">
        <v>7320990077</v>
      </c>
      <c r="H16" s="14">
        <v>0</v>
      </c>
      <c r="J16" s="14">
        <f t="shared" si="2"/>
        <v>7320990077</v>
      </c>
      <c r="L16" s="15">
        <f>J16/درآمد!$F$13*100</f>
        <v>0.45549258830084732</v>
      </c>
      <c r="N16" s="14">
        <v>21444096591</v>
      </c>
      <c r="P16" s="36">
        <v>-32477918346</v>
      </c>
      <c r="Q16" s="36"/>
      <c r="S16" s="14">
        <v>-21897</v>
      </c>
      <c r="U16" s="14">
        <f t="shared" si="0"/>
        <v>-11033843652</v>
      </c>
      <c r="W16" s="15">
        <f t="shared" si="1"/>
        <v>-0.63893057261613995</v>
      </c>
      <c r="Y16" s="6"/>
      <c r="Z16" s="14"/>
    </row>
    <row r="17" spans="1:27" ht="21.75" customHeight="1">
      <c r="A17" s="35" t="s">
        <v>45</v>
      </c>
      <c r="B17" s="35"/>
      <c r="D17" s="14">
        <v>0</v>
      </c>
      <c r="F17" s="14">
        <v>21824609877</v>
      </c>
      <c r="H17" s="14">
        <v>0</v>
      </c>
      <c r="J17" s="14">
        <f t="shared" si="2"/>
        <v>21824609877</v>
      </c>
      <c r="L17" s="15">
        <f>J17/درآمد!$F$13*100</f>
        <v>1.3578693505898829</v>
      </c>
      <c r="N17" s="14">
        <v>20739155031</v>
      </c>
      <c r="P17" s="36">
        <v>-52252277016</v>
      </c>
      <c r="Q17" s="36"/>
      <c r="S17" s="14">
        <v>-2062350671</v>
      </c>
      <c r="U17" s="14">
        <f t="shared" si="0"/>
        <v>-33575472656</v>
      </c>
      <c r="W17" s="15">
        <f t="shared" si="1"/>
        <v>-1.9442359930546196</v>
      </c>
      <c r="Y17" s="6"/>
      <c r="Z17" s="14"/>
    </row>
    <row r="18" spans="1:27" ht="21.75" customHeight="1">
      <c r="A18" s="35" t="s">
        <v>91</v>
      </c>
      <c r="B18" s="35"/>
      <c r="D18" s="14">
        <v>0</v>
      </c>
      <c r="F18" s="14">
        <v>0</v>
      </c>
      <c r="H18" s="14">
        <v>0</v>
      </c>
      <c r="J18" s="14">
        <f t="shared" si="2"/>
        <v>0</v>
      </c>
      <c r="L18" s="15">
        <f>J18/درآمد!$F$13*100</f>
        <v>0</v>
      </c>
      <c r="N18" s="14">
        <v>16768721436</v>
      </c>
      <c r="P18" s="36">
        <v>0</v>
      </c>
      <c r="Q18" s="36"/>
      <c r="S18" s="14">
        <v>-36305191904</v>
      </c>
      <c r="U18" s="14">
        <f t="shared" si="0"/>
        <v>-19536470468</v>
      </c>
      <c r="W18" s="15">
        <f t="shared" si="1"/>
        <v>-1.1312873969131303</v>
      </c>
      <c r="Y18" s="6"/>
      <c r="Z18" s="14"/>
    </row>
    <row r="19" spans="1:27" ht="21.75" customHeight="1">
      <c r="A19" s="35" t="s">
        <v>92</v>
      </c>
      <c r="B19" s="35"/>
      <c r="D19" s="14">
        <v>0</v>
      </c>
      <c r="F19" s="14">
        <v>0</v>
      </c>
      <c r="H19" s="14">
        <v>0</v>
      </c>
      <c r="J19" s="14">
        <f t="shared" si="2"/>
        <v>0</v>
      </c>
      <c r="L19" s="15">
        <f>J19/درآمد!$F$13*100</f>
        <v>0</v>
      </c>
      <c r="N19" s="14">
        <v>0</v>
      </c>
      <c r="P19" s="36">
        <v>0</v>
      </c>
      <c r="Q19" s="36"/>
      <c r="S19" s="14">
        <v>0</v>
      </c>
      <c r="U19" s="14">
        <f t="shared" si="0"/>
        <v>0</v>
      </c>
      <c r="W19" s="15">
        <f t="shared" si="1"/>
        <v>0</v>
      </c>
      <c r="Y19" s="6"/>
      <c r="Z19" s="14"/>
    </row>
    <row r="20" spans="1:27" ht="21.75" customHeight="1">
      <c r="A20" s="35" t="s">
        <v>93</v>
      </c>
      <c r="B20" s="35"/>
      <c r="D20" s="14">
        <v>0</v>
      </c>
      <c r="F20" s="14">
        <v>0</v>
      </c>
      <c r="H20" s="14">
        <v>0</v>
      </c>
      <c r="J20" s="14">
        <f t="shared" si="2"/>
        <v>0</v>
      </c>
      <c r="L20" s="15">
        <f>J20/درآمد!$F$13*100</f>
        <v>0</v>
      </c>
      <c r="N20" s="14">
        <v>6360588960</v>
      </c>
      <c r="P20" s="36">
        <v>0</v>
      </c>
      <c r="Q20" s="36"/>
      <c r="S20" s="14">
        <v>-41888700391</v>
      </c>
      <c r="U20" s="14">
        <f t="shared" si="0"/>
        <v>-35528111431</v>
      </c>
      <c r="W20" s="15">
        <f t="shared" si="1"/>
        <v>-2.0573063473184385</v>
      </c>
      <c r="Y20" s="6"/>
      <c r="Z20" s="14"/>
    </row>
    <row r="21" spans="1:27" ht="21.75" customHeight="1">
      <c r="A21" s="35" t="s">
        <v>94</v>
      </c>
      <c r="B21" s="35"/>
      <c r="D21" s="14">
        <v>0</v>
      </c>
      <c r="F21" s="14">
        <v>0</v>
      </c>
      <c r="H21" s="14">
        <v>0</v>
      </c>
      <c r="J21" s="14">
        <f t="shared" si="2"/>
        <v>0</v>
      </c>
      <c r="L21" s="15">
        <f>J21/درآمد!$F$13*100</f>
        <v>0</v>
      </c>
      <c r="N21" s="14">
        <v>0</v>
      </c>
      <c r="P21" s="36">
        <v>0</v>
      </c>
      <c r="Q21" s="36"/>
      <c r="S21" s="14">
        <v>-10436555789</v>
      </c>
      <c r="U21" s="14">
        <f t="shared" si="0"/>
        <v>-10436555789</v>
      </c>
      <c r="W21" s="15">
        <f t="shared" si="1"/>
        <v>-0.60434376058948169</v>
      </c>
      <c r="Y21" s="6"/>
      <c r="Z21" s="14"/>
    </row>
    <row r="22" spans="1:27" ht="21.75" customHeight="1">
      <c r="A22" s="35" t="s">
        <v>95</v>
      </c>
      <c r="B22" s="35"/>
      <c r="D22" s="14">
        <v>0</v>
      </c>
      <c r="F22" s="14">
        <v>0</v>
      </c>
      <c r="H22" s="14">
        <v>0</v>
      </c>
      <c r="J22" s="14">
        <f t="shared" si="2"/>
        <v>0</v>
      </c>
      <c r="L22" s="15">
        <f>J22/درآمد!$F$13*100</f>
        <v>0</v>
      </c>
      <c r="N22" s="14">
        <v>0</v>
      </c>
      <c r="P22" s="36">
        <v>0</v>
      </c>
      <c r="Q22" s="36"/>
      <c r="S22" s="14">
        <v>458548952</v>
      </c>
      <c r="U22" s="14">
        <f t="shared" si="0"/>
        <v>458548952</v>
      </c>
      <c r="W22" s="15">
        <f t="shared" si="1"/>
        <v>2.6552936013443062E-2</v>
      </c>
      <c r="Y22" s="6"/>
      <c r="Z22" s="14"/>
    </row>
    <row r="23" spans="1:27" ht="21.75" customHeight="1">
      <c r="A23" s="35" t="s">
        <v>96</v>
      </c>
      <c r="B23" s="35"/>
      <c r="D23" s="14">
        <v>0</v>
      </c>
      <c r="F23" s="14">
        <v>0</v>
      </c>
      <c r="H23" s="14">
        <v>0</v>
      </c>
      <c r="J23" s="14">
        <f t="shared" si="2"/>
        <v>0</v>
      </c>
      <c r="L23" s="15">
        <f>J23/درآمد!$F$13*100</f>
        <v>0</v>
      </c>
      <c r="N23" s="14">
        <v>0</v>
      </c>
      <c r="P23" s="36">
        <v>0</v>
      </c>
      <c r="Q23" s="36"/>
      <c r="S23" s="14">
        <v>-1342071905</v>
      </c>
      <c r="U23" s="14">
        <f t="shared" si="0"/>
        <v>-1342071905</v>
      </c>
      <c r="W23" s="15">
        <f t="shared" si="1"/>
        <v>-7.7714602254514875E-2</v>
      </c>
      <c r="Y23" s="6"/>
      <c r="Z23" s="14"/>
    </row>
    <row r="24" spans="1:27" ht="21.75" customHeight="1">
      <c r="A24" s="35" t="s">
        <v>97</v>
      </c>
      <c r="B24" s="35"/>
      <c r="D24" s="14">
        <v>0</v>
      </c>
      <c r="F24" s="14">
        <v>0</v>
      </c>
      <c r="H24" s="14">
        <v>0</v>
      </c>
      <c r="J24" s="14">
        <f t="shared" si="2"/>
        <v>0</v>
      </c>
      <c r="L24" s="15">
        <f>J24/درآمد!$F$13*100</f>
        <v>0</v>
      </c>
      <c r="N24" s="14">
        <v>0</v>
      </c>
      <c r="P24" s="36">
        <v>0</v>
      </c>
      <c r="Q24" s="36"/>
      <c r="S24" s="14">
        <v>9068269458</v>
      </c>
      <c r="U24" s="14">
        <f t="shared" si="0"/>
        <v>9068269458</v>
      </c>
      <c r="W24" s="15">
        <f t="shared" si="1"/>
        <v>0.52511117432656129</v>
      </c>
      <c r="Y24" s="6"/>
      <c r="Z24" s="14"/>
    </row>
    <row r="25" spans="1:27" ht="21.75" customHeight="1">
      <c r="A25" s="35" t="s">
        <v>98</v>
      </c>
      <c r="B25" s="35"/>
      <c r="D25" s="14">
        <v>0</v>
      </c>
      <c r="F25" s="14">
        <v>0</v>
      </c>
      <c r="H25" s="14">
        <v>0</v>
      </c>
      <c r="J25" s="14">
        <f t="shared" si="2"/>
        <v>0</v>
      </c>
      <c r="L25" s="15">
        <f>J25/درآمد!$F$13*100</f>
        <v>0</v>
      </c>
      <c r="N25" s="14">
        <v>6409806011</v>
      </c>
      <c r="P25" s="36">
        <v>0</v>
      </c>
      <c r="Q25" s="36"/>
      <c r="S25" s="14">
        <v>1914774171</v>
      </c>
      <c r="U25" s="14">
        <f t="shared" si="0"/>
        <v>8324580182</v>
      </c>
      <c r="W25" s="15">
        <f t="shared" si="1"/>
        <v>0.48204677809714447</v>
      </c>
      <c r="Y25" s="6"/>
      <c r="Z25" s="14"/>
    </row>
    <row r="26" spans="1:27" ht="21.75" customHeight="1">
      <c r="A26" s="35" t="s">
        <v>48</v>
      </c>
      <c r="B26" s="35"/>
      <c r="D26" s="14">
        <v>0</v>
      </c>
      <c r="F26" s="14">
        <v>-278049672</v>
      </c>
      <c r="H26" s="14">
        <v>0</v>
      </c>
      <c r="J26" s="14">
        <f t="shared" si="2"/>
        <v>-278049672</v>
      </c>
      <c r="L26" s="15">
        <f>J26/درآمد!$F$13*100</f>
        <v>-1.7299513241162617E-2</v>
      </c>
      <c r="N26" s="14">
        <v>0</v>
      </c>
      <c r="P26" s="36">
        <v>966005639</v>
      </c>
      <c r="Q26" s="36"/>
      <c r="S26" s="14">
        <v>1104757503</v>
      </c>
      <c r="U26" s="14">
        <f t="shared" si="0"/>
        <v>2070763142</v>
      </c>
      <c r="W26" s="15">
        <f t="shared" si="1"/>
        <v>0.11991051548302807</v>
      </c>
      <c r="Y26" s="6"/>
      <c r="Z26" s="14"/>
      <c r="AA26" s="14"/>
    </row>
    <row r="27" spans="1:27" ht="21.75" customHeight="1">
      <c r="A27" s="35" t="s">
        <v>36</v>
      </c>
      <c r="B27" s="35"/>
      <c r="D27" s="14">
        <v>0</v>
      </c>
      <c r="F27" s="14">
        <v>34762417881</v>
      </c>
      <c r="H27" s="14">
        <v>0</v>
      </c>
      <c r="J27" s="14">
        <f t="shared" si="2"/>
        <v>34762417881</v>
      </c>
      <c r="L27" s="15">
        <f>J27/درآمد!$F$13*100</f>
        <v>2.162825455256022</v>
      </c>
      <c r="N27" s="14">
        <v>12320581350</v>
      </c>
      <c r="P27" s="36">
        <v>37696803240</v>
      </c>
      <c r="Q27" s="36"/>
      <c r="S27" s="14">
        <v>-7104</v>
      </c>
      <c r="U27" s="14">
        <f t="shared" si="0"/>
        <v>50017377486</v>
      </c>
      <c r="W27" s="15">
        <f t="shared" si="1"/>
        <v>2.8963281197205424</v>
      </c>
      <c r="Y27" s="6"/>
      <c r="Z27" s="14"/>
      <c r="AA27" s="14"/>
    </row>
    <row r="28" spans="1:27" ht="21.75" customHeight="1">
      <c r="A28" s="35" t="s">
        <v>99</v>
      </c>
      <c r="B28" s="35"/>
      <c r="D28" s="14">
        <v>0</v>
      </c>
      <c r="F28" s="14">
        <v>0</v>
      </c>
      <c r="H28" s="14">
        <v>0</v>
      </c>
      <c r="J28" s="14">
        <f t="shared" si="2"/>
        <v>0</v>
      </c>
      <c r="L28" s="15">
        <f>J28/درآمد!$F$13*100</f>
        <v>0</v>
      </c>
      <c r="N28" s="14">
        <v>0</v>
      </c>
      <c r="P28" s="36">
        <v>0</v>
      </c>
      <c r="Q28" s="36"/>
      <c r="S28" s="14">
        <v>-10947933632</v>
      </c>
      <c r="U28" s="14">
        <f t="shared" si="0"/>
        <v>-10947933632</v>
      </c>
      <c r="W28" s="15">
        <f t="shared" si="1"/>
        <v>-0.6339558294528983</v>
      </c>
      <c r="Y28" s="6"/>
      <c r="Z28" s="14"/>
    </row>
    <row r="29" spans="1:27" ht="21.75" customHeight="1">
      <c r="A29" s="35" t="s">
        <v>19</v>
      </c>
      <c r="B29" s="35"/>
      <c r="D29" s="14">
        <v>0</v>
      </c>
      <c r="F29" s="14">
        <v>16713463950</v>
      </c>
      <c r="H29" s="14">
        <v>0</v>
      </c>
      <c r="J29" s="14">
        <f t="shared" si="2"/>
        <v>16713463950</v>
      </c>
      <c r="L29" s="15">
        <f>J29/درآمد!$F$13*100</f>
        <v>1.0398674050898327</v>
      </c>
      <c r="N29" s="14">
        <v>0</v>
      </c>
      <c r="P29" s="36">
        <v>15571850499</v>
      </c>
      <c r="Q29" s="36"/>
      <c r="S29" s="14">
        <v>9781093331</v>
      </c>
      <c r="U29" s="14">
        <f t="shared" si="0"/>
        <v>25352943830</v>
      </c>
      <c r="W29" s="15">
        <f t="shared" si="1"/>
        <v>1.4680986453773555</v>
      </c>
      <c r="Y29" s="6"/>
      <c r="Z29" s="14"/>
    </row>
    <row r="30" spans="1:27" ht="21.75" customHeight="1">
      <c r="A30" s="35" t="s">
        <v>32</v>
      </c>
      <c r="B30" s="35"/>
      <c r="D30" s="14">
        <v>0</v>
      </c>
      <c r="F30" s="14">
        <v>129142961218</v>
      </c>
      <c r="H30" s="14">
        <v>0</v>
      </c>
      <c r="J30" s="14">
        <f t="shared" si="2"/>
        <v>129142961218</v>
      </c>
      <c r="L30" s="15">
        <f>J30/درآمد!$F$13*100</f>
        <v>8.0349325770603368</v>
      </c>
      <c r="N30" s="14">
        <v>37038843360</v>
      </c>
      <c r="P30" s="36">
        <v>30211562700</v>
      </c>
      <c r="Q30" s="36"/>
      <c r="S30" s="14">
        <v>-5878434800</v>
      </c>
      <c r="U30" s="14">
        <f t="shared" si="0"/>
        <v>61371971260</v>
      </c>
      <c r="W30" s="15">
        <f t="shared" si="1"/>
        <v>3.5538321890781384</v>
      </c>
      <c r="Y30" s="6"/>
      <c r="Z30" s="14"/>
    </row>
    <row r="31" spans="1:27" ht="21.75" customHeight="1">
      <c r="A31" s="35" t="s">
        <v>24</v>
      </c>
      <c r="B31" s="35"/>
      <c r="D31" s="14">
        <v>0</v>
      </c>
      <c r="F31" s="14">
        <v>6701773295</v>
      </c>
      <c r="H31" s="14">
        <v>0</v>
      </c>
      <c r="J31" s="14">
        <f t="shared" si="2"/>
        <v>6701773295</v>
      </c>
      <c r="L31" s="15">
        <f>J31/درآمد!$F$13*100</f>
        <v>0.41696656220519668</v>
      </c>
      <c r="N31" s="14">
        <v>108635415896</v>
      </c>
      <c r="P31" s="36">
        <v>-24241180893</v>
      </c>
      <c r="Q31" s="36"/>
      <c r="S31" s="14">
        <v>-4331776148</v>
      </c>
      <c r="U31" s="14">
        <f t="shared" si="0"/>
        <v>80062458855</v>
      </c>
      <c r="W31" s="15">
        <f t="shared" si="1"/>
        <v>4.6361317320287592</v>
      </c>
      <c r="Y31" s="6"/>
      <c r="Z31" s="14"/>
    </row>
    <row r="32" spans="1:27" ht="21.75" customHeight="1">
      <c r="A32" s="35" t="s">
        <v>42</v>
      </c>
      <c r="B32" s="35"/>
      <c r="D32" s="14">
        <v>0</v>
      </c>
      <c r="F32" s="14">
        <v>249114390079</v>
      </c>
      <c r="H32" s="14">
        <v>0</v>
      </c>
      <c r="J32" s="14">
        <f t="shared" si="2"/>
        <v>249114390079</v>
      </c>
      <c r="L32" s="15">
        <f>J32/درآمد!$F$13*100</f>
        <v>15.49923673254975</v>
      </c>
      <c r="N32" s="14">
        <v>22512432810</v>
      </c>
      <c r="P32" s="36">
        <v>371670083262</v>
      </c>
      <c r="Q32" s="36"/>
      <c r="S32" s="14">
        <v>1186726</v>
      </c>
      <c r="U32" s="14">
        <f t="shared" si="0"/>
        <v>394183702798</v>
      </c>
      <c r="W32" s="15">
        <f t="shared" si="1"/>
        <v>22.82577376370789</v>
      </c>
      <c r="Y32" s="6"/>
      <c r="Z32" s="14"/>
    </row>
    <row r="33" spans="1:26" ht="21.75" customHeight="1">
      <c r="A33" s="35" t="s">
        <v>23</v>
      </c>
      <c r="B33" s="35"/>
      <c r="D33" s="14">
        <v>0</v>
      </c>
      <c r="F33" s="14">
        <v>82701422425</v>
      </c>
      <c r="H33" s="14">
        <v>0</v>
      </c>
      <c r="J33" s="14">
        <f t="shared" si="2"/>
        <v>82701422425</v>
      </c>
      <c r="L33" s="15">
        <f>J33/درآمد!$F$13*100</f>
        <v>5.1454631901319789</v>
      </c>
      <c r="N33" s="14">
        <v>29288732200</v>
      </c>
      <c r="P33" s="36">
        <v>26358912338</v>
      </c>
      <c r="Q33" s="36"/>
      <c r="S33" s="14">
        <v>-1282324487</v>
      </c>
      <c r="U33" s="14">
        <f t="shared" si="0"/>
        <v>54365320051</v>
      </c>
      <c r="W33" s="15">
        <f t="shared" si="1"/>
        <v>3.1481019820639693</v>
      </c>
      <c r="Y33" s="6"/>
      <c r="Z33" s="14"/>
    </row>
    <row r="34" spans="1:26" ht="21.75" customHeight="1">
      <c r="A34" s="35" t="s">
        <v>22</v>
      </c>
      <c r="B34" s="35"/>
      <c r="D34" s="14">
        <v>15710559888</v>
      </c>
      <c r="F34" s="14">
        <v>141166069728</v>
      </c>
      <c r="H34" s="14">
        <v>0</v>
      </c>
      <c r="J34" s="14">
        <f t="shared" si="2"/>
        <v>156876629616</v>
      </c>
      <c r="L34" s="15">
        <f>J34/درآمد!$F$13*100</f>
        <v>9.76044787879108</v>
      </c>
      <c r="N34" s="14">
        <v>65390110812</v>
      </c>
      <c r="P34" s="36">
        <v>162335212159</v>
      </c>
      <c r="Q34" s="36"/>
      <c r="S34" s="14">
        <v>-3521852246</v>
      </c>
      <c r="U34" s="14">
        <f t="shared" si="0"/>
        <v>224203470725</v>
      </c>
      <c r="W34" s="15">
        <f t="shared" si="1"/>
        <v>12.982824159093878</v>
      </c>
      <c r="Y34" s="6"/>
      <c r="Z34" s="14"/>
    </row>
    <row r="35" spans="1:26" ht="21.75" customHeight="1">
      <c r="A35" s="35" t="s">
        <v>25</v>
      </c>
      <c r="B35" s="35"/>
      <c r="D35" s="14">
        <v>0</v>
      </c>
      <c r="F35" s="14">
        <v>15979537709</v>
      </c>
      <c r="H35" s="14">
        <v>0</v>
      </c>
      <c r="J35" s="14">
        <f t="shared" si="2"/>
        <v>15979537709</v>
      </c>
      <c r="L35" s="15">
        <f>J35/درآمد!$F$13*100</f>
        <v>0.99420446064940105</v>
      </c>
      <c r="N35" s="14">
        <v>41060833000</v>
      </c>
      <c r="P35" s="36">
        <v>-15555127191</v>
      </c>
      <c r="Q35" s="36"/>
      <c r="S35" s="14">
        <v>-62118162551</v>
      </c>
      <c r="U35" s="14">
        <f t="shared" si="0"/>
        <v>-36612456742</v>
      </c>
      <c r="W35" s="15">
        <f t="shared" si="1"/>
        <v>-2.1200969207869389</v>
      </c>
      <c r="Y35" s="6"/>
      <c r="Z35" s="14"/>
    </row>
    <row r="36" spans="1:26" ht="21.75" customHeight="1">
      <c r="A36" s="35" t="s">
        <v>100</v>
      </c>
      <c r="B36" s="35"/>
      <c r="D36" s="14">
        <v>0</v>
      </c>
      <c r="F36" s="14">
        <v>0</v>
      </c>
      <c r="H36" s="14">
        <v>0</v>
      </c>
      <c r="J36" s="14">
        <f t="shared" si="2"/>
        <v>0</v>
      </c>
      <c r="L36" s="15">
        <f>J36/درآمد!$F$13*100</f>
        <v>0</v>
      </c>
      <c r="N36" s="14">
        <v>42477941369</v>
      </c>
      <c r="P36" s="36">
        <v>0</v>
      </c>
      <c r="Q36" s="36"/>
      <c r="S36" s="14">
        <v>-59310398987</v>
      </c>
      <c r="U36" s="14">
        <f t="shared" si="0"/>
        <v>-16832457618</v>
      </c>
      <c r="W36" s="15">
        <f t="shared" si="1"/>
        <v>-0.97470764709052504</v>
      </c>
      <c r="Y36" s="6"/>
      <c r="Z36" s="14"/>
    </row>
    <row r="37" spans="1:26" ht="21.75" customHeight="1">
      <c r="A37" s="35" t="s">
        <v>101</v>
      </c>
      <c r="B37" s="35"/>
      <c r="D37" s="14">
        <v>0</v>
      </c>
      <c r="F37" s="14">
        <v>0</v>
      </c>
      <c r="H37" s="14">
        <v>0</v>
      </c>
      <c r="J37" s="14">
        <f t="shared" si="2"/>
        <v>0</v>
      </c>
      <c r="L37" s="15">
        <f>J37/درآمد!$F$13*100</f>
        <v>0</v>
      </c>
      <c r="N37" s="14">
        <v>470000000</v>
      </c>
      <c r="P37" s="36">
        <v>0</v>
      </c>
      <c r="Q37" s="36"/>
      <c r="S37" s="14">
        <v>1227473252</v>
      </c>
      <c r="U37" s="14">
        <f t="shared" si="0"/>
        <v>1697473252</v>
      </c>
      <c r="W37" s="15">
        <f t="shared" si="1"/>
        <v>9.8294627974391507E-2</v>
      </c>
      <c r="Y37" s="6"/>
      <c r="Z37" s="14"/>
    </row>
    <row r="38" spans="1:26" ht="21.75" customHeight="1">
      <c r="A38" s="35" t="s">
        <v>102</v>
      </c>
      <c r="B38" s="35"/>
      <c r="D38" s="14">
        <v>0</v>
      </c>
      <c r="F38" s="14">
        <v>0</v>
      </c>
      <c r="H38" s="14">
        <v>0</v>
      </c>
      <c r="J38" s="14">
        <f t="shared" si="2"/>
        <v>0</v>
      </c>
      <c r="L38" s="15">
        <f>J38/درآمد!$F$13*100</f>
        <v>0</v>
      </c>
      <c r="N38" s="14">
        <v>20250000000</v>
      </c>
      <c r="P38" s="36">
        <v>0</v>
      </c>
      <c r="Q38" s="36"/>
      <c r="S38" s="14">
        <v>-43689213510</v>
      </c>
      <c r="U38" s="14">
        <f t="shared" si="0"/>
        <v>-23439213510</v>
      </c>
      <c r="W38" s="15">
        <f t="shared" si="1"/>
        <v>-1.3572813411128677</v>
      </c>
      <c r="Z38" s="20"/>
    </row>
    <row r="39" spans="1:26" ht="21.75" customHeight="1">
      <c r="A39" s="35" t="s">
        <v>103</v>
      </c>
      <c r="B39" s="35"/>
      <c r="D39" s="14">
        <v>0</v>
      </c>
      <c r="F39" s="14">
        <v>0</v>
      </c>
      <c r="H39" s="14">
        <v>0</v>
      </c>
      <c r="J39" s="14">
        <f t="shared" si="2"/>
        <v>0</v>
      </c>
      <c r="L39" s="15">
        <f>J39/درآمد!$F$13*100</f>
        <v>0</v>
      </c>
      <c r="N39" s="14">
        <v>5591008800</v>
      </c>
      <c r="P39" s="36">
        <v>0</v>
      </c>
      <c r="Q39" s="36"/>
      <c r="S39" s="14">
        <v>-3700023616</v>
      </c>
      <c r="U39" s="14">
        <f t="shared" si="0"/>
        <v>1890985184</v>
      </c>
      <c r="W39" s="15">
        <f t="shared" si="1"/>
        <v>0.10950021447900037</v>
      </c>
    </row>
    <row r="40" spans="1:26" ht="21.75" customHeight="1">
      <c r="A40" s="35" t="s">
        <v>46</v>
      </c>
      <c r="B40" s="35"/>
      <c r="D40" s="14">
        <v>0</v>
      </c>
      <c r="F40" s="14">
        <v>5996047005</v>
      </c>
      <c r="H40" s="14">
        <v>0</v>
      </c>
      <c r="J40" s="14">
        <f t="shared" si="2"/>
        <v>5996047005</v>
      </c>
      <c r="L40" s="15">
        <f>J40/درآمد!$F$13*100</f>
        <v>0.37305814393347297</v>
      </c>
      <c r="N40" s="14">
        <v>20590745000</v>
      </c>
      <c r="P40" s="36">
        <v>-41132807604</v>
      </c>
      <c r="Q40" s="36"/>
      <c r="S40" s="14">
        <v>-154077719</v>
      </c>
      <c r="U40" s="14">
        <f t="shared" si="0"/>
        <v>-20696140323</v>
      </c>
      <c r="W40" s="15">
        <f t="shared" si="1"/>
        <v>-1.1984397463454626</v>
      </c>
    </row>
    <row r="41" spans="1:26" ht="21.75" customHeight="1">
      <c r="A41" s="35" t="s">
        <v>104</v>
      </c>
      <c r="B41" s="35"/>
      <c r="D41" s="14">
        <v>0</v>
      </c>
      <c r="F41" s="14">
        <v>0</v>
      </c>
      <c r="H41" s="14">
        <v>0</v>
      </c>
      <c r="J41" s="14">
        <f t="shared" si="2"/>
        <v>0</v>
      </c>
      <c r="L41" s="15">
        <f>J41/درآمد!$F$13*100</f>
        <v>0</v>
      </c>
      <c r="N41" s="14">
        <v>1877760360</v>
      </c>
      <c r="P41" s="36">
        <v>0</v>
      </c>
      <c r="Q41" s="36"/>
      <c r="S41" s="14">
        <v>-9039687495</v>
      </c>
      <c r="U41" s="14">
        <f t="shared" si="0"/>
        <v>-7161927135</v>
      </c>
      <c r="W41" s="15">
        <f t="shared" si="1"/>
        <v>-0.41472168264512038</v>
      </c>
    </row>
    <row r="42" spans="1:26" ht="21.75" customHeight="1">
      <c r="A42" s="35" t="s">
        <v>21</v>
      </c>
      <c r="B42" s="35"/>
      <c r="D42" s="14">
        <v>0</v>
      </c>
      <c r="F42" s="14">
        <v>98459006780</v>
      </c>
      <c r="H42" s="14">
        <v>0</v>
      </c>
      <c r="J42" s="14">
        <f t="shared" si="2"/>
        <v>98459006780</v>
      </c>
      <c r="L42" s="15">
        <f>J42/درآمد!$F$13*100</f>
        <v>6.1258583016862174</v>
      </c>
      <c r="N42" s="14">
        <v>13016032848</v>
      </c>
      <c r="P42" s="36">
        <v>126042907808</v>
      </c>
      <c r="Q42" s="36"/>
      <c r="S42" s="14">
        <v>-126247703</v>
      </c>
      <c r="U42" s="14">
        <f t="shared" si="0"/>
        <v>138932692953</v>
      </c>
      <c r="W42" s="15">
        <f t="shared" si="1"/>
        <v>8.0450972356738486</v>
      </c>
    </row>
    <row r="43" spans="1:26" ht="21.75" customHeight="1">
      <c r="A43" s="35" t="s">
        <v>43</v>
      </c>
      <c r="B43" s="35"/>
      <c r="D43" s="14">
        <v>0</v>
      </c>
      <c r="F43" s="14">
        <v>49958542618</v>
      </c>
      <c r="H43" s="14">
        <v>0</v>
      </c>
      <c r="J43" s="14">
        <f t="shared" si="2"/>
        <v>49958542618</v>
      </c>
      <c r="L43" s="15">
        <f>J43/درآمد!$F$13*100</f>
        <v>3.1082880382943876</v>
      </c>
      <c r="N43" s="14">
        <v>13815671100</v>
      </c>
      <c r="P43" s="36">
        <v>41540305535</v>
      </c>
      <c r="Q43" s="36"/>
      <c r="S43" s="14">
        <v>0</v>
      </c>
      <c r="U43" s="14">
        <f t="shared" si="0"/>
        <v>55355976635</v>
      </c>
      <c r="W43" s="15">
        <f t="shared" si="1"/>
        <v>3.2054673751621703</v>
      </c>
    </row>
    <row r="44" spans="1:26" ht="21.75" customHeight="1">
      <c r="A44" s="35" t="s">
        <v>40</v>
      </c>
      <c r="B44" s="35"/>
      <c r="D44" s="14">
        <v>0</v>
      </c>
      <c r="F44" s="14">
        <v>31161073539</v>
      </c>
      <c r="H44" s="14">
        <v>0</v>
      </c>
      <c r="J44" s="14">
        <f t="shared" si="2"/>
        <v>31161073539</v>
      </c>
      <c r="L44" s="15">
        <f>J44/درآمد!$F$13*100</f>
        <v>1.9387593605820639</v>
      </c>
      <c r="N44" s="14">
        <v>7624500000</v>
      </c>
      <c r="P44" s="36">
        <v>-7883895134</v>
      </c>
      <c r="Q44" s="36"/>
      <c r="S44" s="14">
        <v>0</v>
      </c>
      <c r="U44" s="14">
        <f t="shared" si="0"/>
        <v>-259395134</v>
      </c>
      <c r="W44" s="15">
        <f t="shared" si="1"/>
        <v>-1.5020647992453569E-2</v>
      </c>
    </row>
    <row r="45" spans="1:26" ht="21.75" customHeight="1">
      <c r="A45" s="35" t="s">
        <v>30</v>
      </c>
      <c r="B45" s="35"/>
      <c r="D45" s="14">
        <v>0</v>
      </c>
      <c r="F45" s="14">
        <v>53184508580</v>
      </c>
      <c r="H45" s="14">
        <v>0</v>
      </c>
      <c r="J45" s="14">
        <f t="shared" si="2"/>
        <v>53184508580</v>
      </c>
      <c r="L45" s="15">
        <f>J45/درآمد!$F$13*100</f>
        <v>3.3089990856181868</v>
      </c>
      <c r="N45" s="14">
        <v>58232880000</v>
      </c>
      <c r="P45" s="36">
        <v>-14639283080</v>
      </c>
      <c r="Q45" s="36"/>
      <c r="S45" s="14">
        <v>0</v>
      </c>
      <c r="U45" s="14">
        <f t="shared" si="0"/>
        <v>43593596920</v>
      </c>
      <c r="W45" s="15">
        <f t="shared" si="1"/>
        <v>2.5243498748909765</v>
      </c>
    </row>
    <row r="46" spans="1:26" ht="21.75" customHeight="1">
      <c r="A46" s="35" t="s">
        <v>39</v>
      </c>
      <c r="B46" s="35"/>
      <c r="D46" s="14">
        <v>0</v>
      </c>
      <c r="F46" s="14">
        <v>29687984625</v>
      </c>
      <c r="H46" s="14">
        <v>0</v>
      </c>
      <c r="J46" s="14">
        <f t="shared" si="2"/>
        <v>29687984625</v>
      </c>
      <c r="L46" s="15">
        <f>J46/درآمد!$F$13*100</f>
        <v>1.8471076747884805</v>
      </c>
      <c r="N46" s="14">
        <v>13380582650</v>
      </c>
      <c r="P46" s="36">
        <v>3849154762</v>
      </c>
      <c r="Q46" s="36"/>
      <c r="S46" s="14">
        <v>0</v>
      </c>
      <c r="U46" s="14">
        <f t="shared" si="0"/>
        <v>17229737412</v>
      </c>
      <c r="W46" s="15">
        <f t="shared" si="1"/>
        <v>0.99771270446445592</v>
      </c>
    </row>
    <row r="47" spans="1:26" ht="21.75" customHeight="1">
      <c r="A47" s="35" t="s">
        <v>38</v>
      </c>
      <c r="B47" s="35"/>
      <c r="D47" s="14">
        <v>0</v>
      </c>
      <c r="F47" s="14">
        <v>147991768142</v>
      </c>
      <c r="H47" s="14">
        <v>0</v>
      </c>
      <c r="J47" s="14">
        <f t="shared" si="2"/>
        <v>147991768142</v>
      </c>
      <c r="L47" s="15">
        <f>J47/درآمد!$F$13*100</f>
        <v>9.207655359347438</v>
      </c>
      <c r="N47" s="14">
        <v>34734527240</v>
      </c>
      <c r="P47" s="36">
        <v>92773866321</v>
      </c>
      <c r="Q47" s="36"/>
      <c r="S47" s="14">
        <v>0</v>
      </c>
      <c r="U47" s="14">
        <f t="shared" si="0"/>
        <v>127508393561</v>
      </c>
      <c r="W47" s="15">
        <f t="shared" si="1"/>
        <v>7.3835567623370064</v>
      </c>
    </row>
    <row r="48" spans="1:26" ht="21.75" customHeight="1">
      <c r="A48" s="35" t="s">
        <v>41</v>
      </c>
      <c r="B48" s="35"/>
      <c r="D48" s="14">
        <v>0</v>
      </c>
      <c r="F48" s="14">
        <v>63223800071</v>
      </c>
      <c r="H48" s="14">
        <v>0</v>
      </c>
      <c r="J48" s="14">
        <f t="shared" si="2"/>
        <v>63223800071</v>
      </c>
      <c r="L48" s="15">
        <f>J48/درآمد!$F$13*100</f>
        <v>3.9336171793250037</v>
      </c>
      <c r="N48" s="14">
        <v>8938551940</v>
      </c>
      <c r="P48" s="36">
        <v>105031714586</v>
      </c>
      <c r="Q48" s="36"/>
      <c r="S48" s="14">
        <v>0</v>
      </c>
      <c r="U48" s="14">
        <f t="shared" si="0"/>
        <v>113970266526</v>
      </c>
      <c r="W48" s="15">
        <f t="shared" si="1"/>
        <v>6.599612061701821</v>
      </c>
    </row>
    <row r="49" spans="1:23" ht="21.75" customHeight="1">
      <c r="A49" s="35" t="s">
        <v>34</v>
      </c>
      <c r="B49" s="35"/>
      <c r="D49" s="14">
        <v>0</v>
      </c>
      <c r="F49" s="14">
        <v>7361630821</v>
      </c>
      <c r="H49" s="14">
        <v>0</v>
      </c>
      <c r="J49" s="14">
        <f t="shared" si="2"/>
        <v>7361630821</v>
      </c>
      <c r="L49" s="15">
        <f>J49/درآمد!$F$13*100</f>
        <v>0.45802114761868995</v>
      </c>
      <c r="N49" s="14">
        <v>0</v>
      </c>
      <c r="P49" s="36">
        <v>48966663503</v>
      </c>
      <c r="Q49" s="36"/>
      <c r="S49" s="14">
        <v>0</v>
      </c>
      <c r="U49" s="14">
        <f t="shared" si="0"/>
        <v>48966663503</v>
      </c>
      <c r="W49" s="15">
        <f t="shared" si="1"/>
        <v>2.8354850166290566</v>
      </c>
    </row>
    <row r="50" spans="1:23" ht="21.75" customHeight="1">
      <c r="A50" s="35" t="s">
        <v>51</v>
      </c>
      <c r="B50" s="35"/>
      <c r="D50" s="14">
        <v>0</v>
      </c>
      <c r="F50" s="14">
        <v>33821458231</v>
      </c>
      <c r="H50" s="14">
        <v>0</v>
      </c>
      <c r="J50" s="14">
        <f t="shared" si="2"/>
        <v>33821458231</v>
      </c>
      <c r="L50" s="15">
        <f>J50/درآمد!$F$13*100</f>
        <v>2.1042814411326218</v>
      </c>
      <c r="N50" s="14">
        <v>0</v>
      </c>
      <c r="P50" s="36">
        <v>33821458231</v>
      </c>
      <c r="Q50" s="36"/>
      <c r="S50" s="14">
        <v>0</v>
      </c>
      <c r="U50" s="14">
        <f t="shared" si="0"/>
        <v>33821458231</v>
      </c>
      <c r="W50" s="15">
        <f t="shared" si="1"/>
        <v>1.9584801412632604</v>
      </c>
    </row>
    <row r="51" spans="1:23" ht="21.75" customHeight="1">
      <c r="A51" s="35" t="s">
        <v>31</v>
      </c>
      <c r="B51" s="35"/>
      <c r="D51" s="14">
        <v>0</v>
      </c>
      <c r="F51" s="14">
        <v>78364916875</v>
      </c>
      <c r="H51" s="14">
        <v>0</v>
      </c>
      <c r="J51" s="14">
        <f t="shared" si="2"/>
        <v>78364916875</v>
      </c>
      <c r="L51" s="15">
        <f>J51/درآمد!$F$13*100</f>
        <v>4.8756573146458173</v>
      </c>
      <c r="N51" s="14">
        <v>0</v>
      </c>
      <c r="P51" s="36">
        <v>93991538156</v>
      </c>
      <c r="Q51" s="36"/>
      <c r="S51" s="14">
        <v>0</v>
      </c>
      <c r="U51" s="14">
        <f t="shared" si="0"/>
        <v>93991538156</v>
      </c>
      <c r="W51" s="15">
        <f t="shared" si="1"/>
        <v>5.4427150854361992</v>
      </c>
    </row>
    <row r="52" spans="1:23" ht="21.75" customHeight="1">
      <c r="A52" s="35" t="s">
        <v>20</v>
      </c>
      <c r="B52" s="35"/>
      <c r="D52" s="14">
        <v>0</v>
      </c>
      <c r="F52" s="14">
        <v>81591632373</v>
      </c>
      <c r="H52" s="14">
        <v>0</v>
      </c>
      <c r="J52" s="14">
        <f t="shared" si="2"/>
        <v>81591632373</v>
      </c>
      <c r="L52" s="15">
        <f>J52/درآمد!$F$13*100</f>
        <v>5.0764149961118674</v>
      </c>
      <c r="N52" s="14">
        <v>0</v>
      </c>
      <c r="P52" s="36">
        <v>142529092470</v>
      </c>
      <c r="Q52" s="36"/>
      <c r="S52" s="14">
        <v>0</v>
      </c>
      <c r="U52" s="14">
        <f t="shared" si="0"/>
        <v>142529092470</v>
      </c>
      <c r="W52" s="15">
        <f t="shared" si="1"/>
        <v>8.2533519178341042</v>
      </c>
    </row>
    <row r="53" spans="1:23" ht="21.75" customHeight="1">
      <c r="A53" s="35" t="s">
        <v>50</v>
      </c>
      <c r="B53" s="35"/>
      <c r="D53" s="14">
        <v>0</v>
      </c>
      <c r="F53" s="14">
        <v>239429887</v>
      </c>
      <c r="H53" s="14">
        <v>0</v>
      </c>
      <c r="J53" s="14">
        <f t="shared" si="2"/>
        <v>239429887</v>
      </c>
      <c r="L53" s="15">
        <f>J53/درآمد!$F$13*100</f>
        <v>1.4896692632985984E-2</v>
      </c>
      <c r="N53" s="14">
        <v>0</v>
      </c>
      <c r="P53" s="36">
        <v>239429887</v>
      </c>
      <c r="Q53" s="36"/>
      <c r="S53" s="14">
        <v>0</v>
      </c>
      <c r="U53" s="14">
        <f t="shared" si="0"/>
        <v>239429887</v>
      </c>
      <c r="W53" s="15">
        <f t="shared" si="1"/>
        <v>1.3864531674290909E-2</v>
      </c>
    </row>
    <row r="54" spans="1:23" ht="21.75" customHeight="1">
      <c r="A54" s="35" t="s">
        <v>52</v>
      </c>
      <c r="B54" s="35"/>
      <c r="D54" s="14">
        <v>0</v>
      </c>
      <c r="F54" s="14">
        <v>1936550894</v>
      </c>
      <c r="H54" s="14">
        <v>0</v>
      </c>
      <c r="J54" s="14">
        <f t="shared" si="2"/>
        <v>1936550894</v>
      </c>
      <c r="L54" s="15">
        <f>J54/درآمد!$F$13*100</f>
        <v>0.12048706114977292</v>
      </c>
      <c r="N54" s="14">
        <v>0</v>
      </c>
      <c r="P54" s="36">
        <v>1936550894</v>
      </c>
      <c r="Q54" s="36"/>
      <c r="S54" s="14">
        <v>0</v>
      </c>
      <c r="U54" s="14">
        <f t="shared" si="0"/>
        <v>1936550894</v>
      </c>
      <c r="W54" s="15">
        <f t="shared" si="1"/>
        <v>0.11213876239577131</v>
      </c>
    </row>
    <row r="55" spans="1:23" ht="21.75" customHeight="1">
      <c r="A55" s="35" t="s">
        <v>44</v>
      </c>
      <c r="B55" s="35"/>
      <c r="D55" s="14">
        <v>0</v>
      </c>
      <c r="F55" s="14">
        <v>44884029889</v>
      </c>
      <c r="H55" s="14">
        <v>0</v>
      </c>
      <c r="J55" s="14">
        <f t="shared" si="2"/>
        <v>44884029889</v>
      </c>
      <c r="L55" s="15">
        <f>J55/درآمد!$F$13*100</f>
        <v>2.7925653132275379</v>
      </c>
      <c r="N55" s="14">
        <v>0</v>
      </c>
      <c r="P55" s="36">
        <v>106926936179</v>
      </c>
      <c r="Q55" s="36"/>
      <c r="S55" s="14">
        <v>0</v>
      </c>
      <c r="U55" s="14">
        <f t="shared" si="0"/>
        <v>106926936179</v>
      </c>
      <c r="W55" s="15">
        <f t="shared" si="1"/>
        <v>6.1917578964927973</v>
      </c>
    </row>
    <row r="56" spans="1:23" ht="21.75" customHeight="1">
      <c r="A56" s="35" t="s">
        <v>55</v>
      </c>
      <c r="B56" s="35"/>
      <c r="D56" s="14">
        <v>0</v>
      </c>
      <c r="F56" s="14">
        <v>3714552236</v>
      </c>
      <c r="H56" s="14">
        <v>0</v>
      </c>
      <c r="J56" s="14">
        <f t="shared" si="2"/>
        <v>3714552236</v>
      </c>
      <c r="L56" s="15">
        <f>J56/درآمد!$F$13*100</f>
        <v>0.2311095896263895</v>
      </c>
      <c r="N56" s="14">
        <v>0</v>
      </c>
      <c r="P56" s="36">
        <v>3714552236</v>
      </c>
      <c r="Q56" s="36"/>
      <c r="S56" s="14">
        <v>0</v>
      </c>
      <c r="U56" s="14">
        <f t="shared" si="0"/>
        <v>3714552236</v>
      </c>
      <c r="W56" s="15">
        <f t="shared" si="1"/>
        <v>0.21509648514276802</v>
      </c>
    </row>
    <row r="57" spans="1:23" ht="21.75" customHeight="1">
      <c r="A57" s="35" t="s">
        <v>54</v>
      </c>
      <c r="B57" s="35"/>
      <c r="D57" s="14">
        <v>0</v>
      </c>
      <c r="F57" s="14">
        <v>39369749939</v>
      </c>
      <c r="H57" s="14">
        <v>0</v>
      </c>
      <c r="J57" s="14">
        <f t="shared" si="2"/>
        <v>39369749939</v>
      </c>
      <c r="L57" s="15">
        <f>J57/درآمد!$F$13*100</f>
        <v>2.4494814378741352</v>
      </c>
      <c r="N57" s="14">
        <v>0</v>
      </c>
      <c r="P57" s="36">
        <v>39369749939</v>
      </c>
      <c r="Q57" s="36"/>
      <c r="S57" s="14">
        <v>0</v>
      </c>
      <c r="U57" s="14">
        <f t="shared" si="0"/>
        <v>39369749939</v>
      </c>
      <c r="W57" s="15">
        <f t="shared" si="1"/>
        <v>2.279761945667953</v>
      </c>
    </row>
    <row r="58" spans="1:23" ht="21.75" customHeight="1">
      <c r="A58" s="35" t="s">
        <v>37</v>
      </c>
      <c r="B58" s="35"/>
      <c r="D58" s="14">
        <v>0</v>
      </c>
      <c r="F58" s="14">
        <v>5475488149</v>
      </c>
      <c r="H58" s="14">
        <v>0</v>
      </c>
      <c r="J58" s="14">
        <f t="shared" si="2"/>
        <v>5475488149</v>
      </c>
      <c r="L58" s="15">
        <f>J58/درآمد!$F$13*100</f>
        <v>0.34067035236586968</v>
      </c>
      <c r="N58" s="14">
        <v>0</v>
      </c>
      <c r="P58" s="36">
        <v>43074269982</v>
      </c>
      <c r="Q58" s="36"/>
      <c r="S58" s="14">
        <v>0</v>
      </c>
      <c r="U58" s="14">
        <f t="shared" si="0"/>
        <v>43074269982</v>
      </c>
      <c r="W58" s="15">
        <f t="shared" si="1"/>
        <v>2.4942775022585093</v>
      </c>
    </row>
    <row r="59" spans="1:23" ht="21.75" customHeight="1">
      <c r="A59" s="35" t="s">
        <v>49</v>
      </c>
      <c r="B59" s="35"/>
      <c r="D59" s="14">
        <v>0</v>
      </c>
      <c r="F59" s="14">
        <v>56173</v>
      </c>
      <c r="H59" s="14">
        <v>0</v>
      </c>
      <c r="J59" s="14">
        <f t="shared" si="2"/>
        <v>56173</v>
      </c>
      <c r="L59" s="15">
        <f>J59/درآمد!$F$13*100</f>
        <v>3.4949350966895861E-6</v>
      </c>
      <c r="N59" s="14">
        <v>0</v>
      </c>
      <c r="P59" s="36">
        <v>-833232</v>
      </c>
      <c r="Q59" s="36"/>
      <c r="S59" s="14">
        <v>0</v>
      </c>
      <c r="U59" s="14">
        <f t="shared" si="0"/>
        <v>-833232</v>
      </c>
      <c r="W59" s="15">
        <f t="shared" si="1"/>
        <v>-4.8249496338077306E-5</v>
      </c>
    </row>
    <row r="60" spans="1:23" ht="21.75" customHeight="1">
      <c r="A60" s="35" t="s">
        <v>35</v>
      </c>
      <c r="B60" s="35"/>
      <c r="D60" s="14">
        <v>0</v>
      </c>
      <c r="F60" s="14">
        <v>250405631</v>
      </c>
      <c r="H60" s="14">
        <v>0</v>
      </c>
      <c r="J60" s="14">
        <f t="shared" si="2"/>
        <v>250405631</v>
      </c>
      <c r="L60" s="15">
        <f>J60/درآمد!$F$13*100</f>
        <v>1.5579574318455518E-2</v>
      </c>
      <c r="N60" s="14">
        <v>0</v>
      </c>
      <c r="P60" s="36">
        <v>8894843711</v>
      </c>
      <c r="Q60" s="36"/>
      <c r="S60" s="14">
        <v>0</v>
      </c>
      <c r="U60" s="14">
        <f t="shared" si="0"/>
        <v>8894843711</v>
      </c>
      <c r="W60" s="15">
        <f t="shared" si="1"/>
        <v>0.51506870722879639</v>
      </c>
    </row>
    <row r="61" spans="1:23" ht="21.75" customHeight="1">
      <c r="A61" s="37" t="s">
        <v>53</v>
      </c>
      <c r="B61" s="37"/>
      <c r="D61" s="17">
        <v>0</v>
      </c>
      <c r="F61" s="17">
        <f>27938434886+2</f>
        <v>27938434888</v>
      </c>
      <c r="H61" s="17">
        <v>0</v>
      </c>
      <c r="J61" s="14">
        <f t="shared" si="2"/>
        <v>27938434888</v>
      </c>
      <c r="L61" s="15">
        <f>J61/درآمد!$F$13*100</f>
        <v>1.7382553297250989</v>
      </c>
      <c r="N61" s="14">
        <v>0</v>
      </c>
      <c r="P61" s="36">
        <v>27938434882</v>
      </c>
      <c r="Q61" s="39"/>
      <c r="S61" s="17">
        <v>0</v>
      </c>
      <c r="U61" s="14">
        <f>N61+P61+S61</f>
        <v>27938434882</v>
      </c>
      <c r="W61" s="15">
        <f t="shared" si="1"/>
        <v>1.6178152201675768</v>
      </c>
    </row>
    <row r="62" spans="1:23" ht="21.75" customHeight="1">
      <c r="A62" s="38" t="s">
        <v>56</v>
      </c>
      <c r="B62" s="38"/>
      <c r="D62" s="18">
        <f>SUM(D9:D61)</f>
        <v>15710559888</v>
      </c>
      <c r="F62" s="18">
        <f>SUM(F9:F61)</f>
        <v>1544934984839</v>
      </c>
      <c r="H62" s="18">
        <f>SUM(H9:H61)</f>
        <v>45364979983</v>
      </c>
      <c r="J62" s="18">
        <f>SUM(J9:J61)</f>
        <v>1606010524710</v>
      </c>
      <c r="L62" s="19">
        <f>SUM(L9:L61)</f>
        <v>99.921715921560846</v>
      </c>
      <c r="N62" s="18">
        <f>SUM(N9:N61)</f>
        <v>698586654177</v>
      </c>
      <c r="Q62" s="18">
        <v>1440243128525</v>
      </c>
      <c r="S62" s="18">
        <v>-400795699920</v>
      </c>
      <c r="U62" s="18">
        <f>SUM(U9:U61)</f>
        <v>1738034082782</v>
      </c>
      <c r="W62" s="19">
        <f>SUM(W9:W61)</f>
        <v>100.6433611678904</v>
      </c>
    </row>
    <row r="63" spans="1:23" ht="13.5" thickTop="1"/>
    <row r="64" spans="1:23" ht="18.75">
      <c r="D64" s="14"/>
      <c r="F64" s="14"/>
      <c r="H64" s="26"/>
      <c r="N64" s="14"/>
      <c r="Q64" s="26"/>
      <c r="S64" s="26"/>
      <c r="U64" s="26"/>
    </row>
    <row r="66" spans="6:19">
      <c r="F66" s="26"/>
      <c r="G66" s="26"/>
      <c r="H66" s="26"/>
      <c r="N66" s="26"/>
      <c r="Q66" s="26"/>
      <c r="R66" s="26"/>
      <c r="S66" s="26"/>
    </row>
    <row r="74" spans="6:19">
      <c r="J74" s="26"/>
    </row>
    <row r="77" spans="6:19">
      <c r="J77" s="26"/>
    </row>
  </sheetData>
  <mergeCells count="117">
    <mergeCell ref="A59:B59"/>
    <mergeCell ref="P59:Q59"/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7"/>
  <sheetViews>
    <sheetView rightToLeft="1" workbookViewId="0">
      <selection activeCell="J8" sqref="J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style="10" customWidth="1"/>
    <col min="5" max="5" width="1.28515625" style="10" customWidth="1"/>
    <col min="6" max="6" width="20.7109375" style="10" customWidth="1"/>
    <col min="7" max="7" width="1.28515625" style="10" customWidth="1"/>
    <col min="8" max="8" width="19.42578125" style="10" customWidth="1"/>
    <col min="9" max="9" width="1.28515625" customWidth="1"/>
    <col min="10" max="10" width="19.42578125" customWidth="1"/>
    <col min="11" max="11" width="0.28515625" customWidth="1"/>
    <col min="17" max="17" width="12.7109375" bestFit="1" customWidth="1"/>
  </cols>
  <sheetData>
    <row r="1" spans="1:17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7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</row>
    <row r="3" spans="1:17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7" ht="14.45" customHeight="1"/>
    <row r="5" spans="1:17" ht="14.45" customHeight="1">
      <c r="A5" s="1" t="s">
        <v>105</v>
      </c>
      <c r="B5" s="30" t="s">
        <v>106</v>
      </c>
      <c r="C5" s="30"/>
      <c r="D5" s="30"/>
      <c r="E5" s="30"/>
      <c r="F5" s="30"/>
      <c r="G5" s="30"/>
      <c r="H5" s="30"/>
      <c r="I5" s="30"/>
      <c r="J5" s="30"/>
    </row>
    <row r="6" spans="1:17" ht="14.45" customHeight="1">
      <c r="D6" s="31" t="s">
        <v>83</v>
      </c>
      <c r="E6" s="31"/>
      <c r="F6" s="31"/>
      <c r="H6" s="31" t="s">
        <v>84</v>
      </c>
      <c r="I6" s="31"/>
      <c r="J6" s="31"/>
    </row>
    <row r="7" spans="1:17" ht="41.25" customHeight="1">
      <c r="A7" s="31" t="s">
        <v>107</v>
      </c>
      <c r="B7" s="31"/>
      <c r="D7" s="9" t="s">
        <v>108</v>
      </c>
      <c r="E7" s="11"/>
      <c r="F7" s="9" t="s">
        <v>109</v>
      </c>
      <c r="H7" s="9" t="s">
        <v>108</v>
      </c>
      <c r="I7" s="3"/>
      <c r="J7" s="9" t="s">
        <v>109</v>
      </c>
      <c r="M7" s="14"/>
      <c r="N7" s="10"/>
      <c r="O7" s="15"/>
      <c r="P7" s="10"/>
      <c r="Q7" s="14"/>
    </row>
    <row r="8" spans="1:17" ht="21.75" customHeight="1">
      <c r="A8" s="33" t="s">
        <v>150</v>
      </c>
      <c r="B8" s="33"/>
      <c r="D8" s="14">
        <v>30816</v>
      </c>
      <c r="F8" s="15">
        <f>D8/$D$13*100</f>
        <v>100</v>
      </c>
      <c r="H8" s="14">
        <v>1026277976</v>
      </c>
      <c r="J8" s="13">
        <f>H8/$H$13*100</f>
        <v>99.921228778058023</v>
      </c>
      <c r="M8" s="14"/>
      <c r="N8" s="10"/>
      <c r="O8" s="15"/>
      <c r="P8" s="10"/>
      <c r="Q8" s="14"/>
    </row>
    <row r="9" spans="1:17" ht="21.75" customHeight="1">
      <c r="A9" s="35" t="s">
        <v>151</v>
      </c>
      <c r="B9" s="35"/>
      <c r="D9" s="14">
        <v>0</v>
      </c>
      <c r="F9" s="15">
        <f t="shared" ref="F9:F12" si="0">D9/$D$13*100</f>
        <v>0</v>
      </c>
      <c r="H9" s="14">
        <v>2119</v>
      </c>
      <c r="J9" s="15">
        <f t="shared" ref="J9:J12" si="1">H9/$H$13*100</f>
        <v>2.0631163167502773E-4</v>
      </c>
      <c r="M9" s="20"/>
      <c r="Q9" s="20"/>
    </row>
    <row r="10" spans="1:17" ht="21.75" customHeight="1">
      <c r="A10" s="35" t="s">
        <v>152</v>
      </c>
      <c r="B10" s="35"/>
      <c r="D10" s="14">
        <v>0</v>
      </c>
      <c r="F10" s="15">
        <f t="shared" si="0"/>
        <v>0</v>
      </c>
      <c r="H10" s="14">
        <v>787546</v>
      </c>
      <c r="J10" s="15">
        <f t="shared" si="1"/>
        <v>7.6677631089731663E-2</v>
      </c>
    </row>
    <row r="11" spans="1:17" ht="21.75" customHeight="1">
      <c r="A11" s="35" t="s">
        <v>153</v>
      </c>
      <c r="B11" s="35"/>
      <c r="D11" s="14">
        <v>0</v>
      </c>
      <c r="F11" s="15">
        <f t="shared" si="0"/>
        <v>0</v>
      </c>
      <c r="H11" s="14">
        <v>11523</v>
      </c>
      <c r="J11" s="15">
        <f t="shared" si="1"/>
        <v>1.121910774795349E-3</v>
      </c>
    </row>
    <row r="12" spans="1:17" ht="21.75" customHeight="1">
      <c r="A12" s="35" t="s">
        <v>154</v>
      </c>
      <c r="B12" s="35"/>
      <c r="D12" s="14">
        <v>0</v>
      </c>
      <c r="F12" s="15">
        <f t="shared" si="0"/>
        <v>0</v>
      </c>
      <c r="H12" s="14">
        <v>7861</v>
      </c>
      <c r="J12" s="15">
        <f t="shared" si="1"/>
        <v>7.6536844577507928E-4</v>
      </c>
    </row>
    <row r="13" spans="1:17" ht="21.75" customHeight="1">
      <c r="A13" s="38" t="s">
        <v>56</v>
      </c>
      <c r="B13" s="38"/>
      <c r="D13" s="18">
        <v>30816</v>
      </c>
      <c r="F13" s="18">
        <f>SUM(F8:F12)</f>
        <v>100</v>
      </c>
      <c r="H13" s="18">
        <f>SUM(H8:H12)</f>
        <v>1027087025</v>
      </c>
      <c r="J13" s="18">
        <f>SUM(J8:J12)</f>
        <v>100</v>
      </c>
    </row>
    <row r="16" spans="1:17">
      <c r="H16" s="26"/>
    </row>
    <row r="17" spans="8:8">
      <c r="H17" s="26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1"/>
  <sheetViews>
    <sheetView rightToLeft="1" workbookViewId="0">
      <selection activeCell="D16" sqref="D1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style="10" customWidth="1"/>
    <col min="5" max="5" width="1.28515625" style="10" customWidth="1"/>
    <col min="6" max="6" width="19.42578125" style="10" customWidth="1"/>
    <col min="7" max="7" width="0.28515625" customWidth="1"/>
  </cols>
  <sheetData>
    <row r="1" spans="1:6" ht="29.1" customHeight="1">
      <c r="A1" s="29" t="s">
        <v>0</v>
      </c>
      <c r="B1" s="29"/>
      <c r="C1" s="29"/>
      <c r="D1" s="29"/>
      <c r="E1" s="29"/>
      <c r="F1" s="29"/>
    </row>
    <row r="2" spans="1:6" ht="21.75" customHeight="1">
      <c r="A2" s="29" t="s">
        <v>64</v>
      </c>
      <c r="B2" s="29"/>
      <c r="C2" s="29"/>
      <c r="D2" s="29"/>
      <c r="E2" s="29"/>
      <c r="F2" s="29"/>
    </row>
    <row r="3" spans="1:6" ht="21.75" customHeight="1">
      <c r="A3" s="29" t="s">
        <v>2</v>
      </c>
      <c r="B3" s="29"/>
      <c r="C3" s="29"/>
      <c r="D3" s="29"/>
      <c r="E3" s="29"/>
      <c r="F3" s="29"/>
    </row>
    <row r="4" spans="1:6" ht="14.45" customHeight="1"/>
    <row r="5" spans="1:6" ht="29.1" customHeight="1">
      <c r="A5" s="1" t="s">
        <v>110</v>
      </c>
      <c r="B5" s="30" t="s">
        <v>79</v>
      </c>
      <c r="C5" s="30"/>
      <c r="D5" s="30"/>
      <c r="E5" s="30"/>
      <c r="F5" s="30"/>
    </row>
    <row r="6" spans="1:6" ht="14.45" customHeight="1">
      <c r="D6" s="2" t="s">
        <v>83</v>
      </c>
      <c r="F6" s="2" t="s">
        <v>9</v>
      </c>
    </row>
    <row r="7" spans="1:6" ht="14.45" customHeight="1">
      <c r="A7" s="31" t="s">
        <v>79</v>
      </c>
      <c r="B7" s="31"/>
      <c r="D7" s="4" t="s">
        <v>61</v>
      </c>
      <c r="F7" s="4" t="s">
        <v>61</v>
      </c>
    </row>
    <row r="8" spans="1:6" ht="21.75" customHeight="1">
      <c r="A8" s="33" t="s">
        <v>79</v>
      </c>
      <c r="B8" s="33"/>
      <c r="D8" s="12">
        <v>-392848</v>
      </c>
      <c r="F8" s="12">
        <v>-14021030248</v>
      </c>
    </row>
    <row r="9" spans="1:6" ht="21.75" customHeight="1">
      <c r="A9" s="35" t="s">
        <v>111</v>
      </c>
      <c r="B9" s="35"/>
      <c r="D9" s="14">
        <v>0</v>
      </c>
      <c r="F9" s="14">
        <v>639</v>
      </c>
    </row>
    <row r="10" spans="1:6" ht="21.75" customHeight="1">
      <c r="A10" s="37" t="s">
        <v>112</v>
      </c>
      <c r="B10" s="37"/>
      <c r="D10" s="17">
        <v>1258597569</v>
      </c>
      <c r="F10" s="17">
        <v>1883586274</v>
      </c>
    </row>
    <row r="11" spans="1:6" ht="21.75" customHeight="1">
      <c r="A11" s="38" t="s">
        <v>56</v>
      </c>
      <c r="B11" s="38"/>
      <c r="D11" s="18">
        <v>1258204721</v>
      </c>
      <c r="F11" s="18">
        <f>SUM(F8:F10)</f>
        <v>-12137443335</v>
      </c>
    </row>
    <row r="17" spans="4:6">
      <c r="D17" s="26"/>
      <c r="F17" s="26"/>
    </row>
    <row r="21" spans="4:6">
      <c r="D21" s="26"/>
      <c r="E21" s="26"/>
      <c r="F21" s="2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5"/>
  <sheetViews>
    <sheetView rightToLeft="1" topLeftCell="A20" workbookViewId="0">
      <selection activeCell="U25" sqref="U25:U28"/>
    </sheetView>
  </sheetViews>
  <sheetFormatPr defaultRowHeight="12.75"/>
  <cols>
    <col min="1" max="1" width="39" customWidth="1"/>
    <col min="2" max="2" width="1.28515625" customWidth="1"/>
    <col min="3" max="3" width="16.85546875" style="10" customWidth="1"/>
    <col min="4" max="4" width="1.28515625" style="10" customWidth="1"/>
    <col min="5" max="5" width="28.140625" style="10" bestFit="1" customWidth="1"/>
    <col min="6" max="6" width="1.28515625" style="10" customWidth="1"/>
    <col min="7" max="7" width="18.85546875" style="10" bestFit="1" customWidth="1"/>
    <col min="8" max="8" width="1.28515625" style="10" customWidth="1"/>
    <col min="9" max="9" width="19" style="10" bestFit="1" customWidth="1"/>
    <col min="10" max="10" width="1.28515625" style="10" customWidth="1"/>
    <col min="11" max="11" width="12" style="10" bestFit="1" customWidth="1"/>
    <col min="12" max="12" width="1.28515625" style="10" customWidth="1"/>
    <col min="13" max="13" width="20" style="10" bestFit="1" customWidth="1"/>
    <col min="14" max="14" width="1.28515625" style="10" customWidth="1"/>
    <col min="15" max="15" width="19" style="10" bestFit="1" customWidth="1"/>
    <col min="16" max="16" width="1.28515625" style="10" customWidth="1"/>
    <col min="17" max="17" width="13.85546875" style="10" bestFit="1" customWidth="1"/>
    <col min="18" max="18" width="1.28515625" style="10" customWidth="1"/>
    <col min="19" max="19" width="20" style="10" bestFit="1" customWidth="1"/>
    <col min="20" max="20" width="0.28515625" customWidth="1"/>
    <col min="21" max="21" width="12.85546875" bestFit="1" customWidth="1"/>
  </cols>
  <sheetData>
    <row r="1" spans="1:19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/>
    <row r="5" spans="1:19" ht="14.45" customHeight="1">
      <c r="A5" s="30" t="s">
        <v>86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4.45" customHeight="1">
      <c r="A6" s="31" t="s">
        <v>57</v>
      </c>
      <c r="C6" s="31" t="s">
        <v>113</v>
      </c>
      <c r="D6" s="31"/>
      <c r="E6" s="31"/>
      <c r="F6" s="31"/>
      <c r="G6" s="31"/>
      <c r="I6" s="31" t="s">
        <v>83</v>
      </c>
      <c r="J6" s="31"/>
      <c r="K6" s="31"/>
      <c r="L6" s="31"/>
      <c r="M6" s="31"/>
      <c r="O6" s="31" t="s">
        <v>84</v>
      </c>
      <c r="P6" s="31"/>
      <c r="Q6" s="31"/>
      <c r="R6" s="31"/>
      <c r="S6" s="31"/>
    </row>
    <row r="7" spans="1:19" ht="39" customHeight="1">
      <c r="A7" s="31"/>
      <c r="C7" s="9" t="s">
        <v>114</v>
      </c>
      <c r="D7" s="11"/>
      <c r="E7" s="9" t="s">
        <v>115</v>
      </c>
      <c r="F7" s="11"/>
      <c r="G7" s="9" t="s">
        <v>116</v>
      </c>
      <c r="I7" s="9" t="s">
        <v>117</v>
      </c>
      <c r="J7" s="11"/>
      <c r="K7" s="9" t="s">
        <v>118</v>
      </c>
      <c r="L7" s="11"/>
      <c r="M7" s="9" t="s">
        <v>119</v>
      </c>
      <c r="O7" s="9" t="s">
        <v>117</v>
      </c>
      <c r="P7" s="11"/>
      <c r="Q7" s="9" t="s">
        <v>118</v>
      </c>
      <c r="R7" s="11"/>
      <c r="S7" s="9" t="s">
        <v>119</v>
      </c>
    </row>
    <row r="8" spans="1:19" ht="21.75" customHeight="1">
      <c r="A8" s="5" t="s">
        <v>43</v>
      </c>
      <c r="C8" s="22" t="s">
        <v>120</v>
      </c>
      <c r="E8" s="12">
        <v>13157782</v>
      </c>
      <c r="G8" s="12">
        <v>1050</v>
      </c>
      <c r="I8" s="12">
        <v>0</v>
      </c>
      <c r="K8" s="12">
        <v>0</v>
      </c>
      <c r="M8" s="12">
        <v>0</v>
      </c>
      <c r="O8" s="12">
        <v>13815671100</v>
      </c>
      <c r="Q8" s="12">
        <v>0</v>
      </c>
      <c r="S8" s="12">
        <f>O8-Q8</f>
        <v>13815671100</v>
      </c>
    </row>
    <row r="9" spans="1:19" ht="21.75" customHeight="1">
      <c r="A9" s="6" t="s">
        <v>25</v>
      </c>
      <c r="C9" s="23" t="s">
        <v>121</v>
      </c>
      <c r="E9" s="14">
        <v>41060833</v>
      </c>
      <c r="G9" s="14">
        <v>1000</v>
      </c>
      <c r="I9" s="14">
        <v>0</v>
      </c>
      <c r="K9" s="14">
        <v>0</v>
      </c>
      <c r="M9" s="14">
        <v>0</v>
      </c>
      <c r="O9" s="14">
        <v>41060833000</v>
      </c>
      <c r="Q9" s="14">
        <v>0</v>
      </c>
      <c r="S9" s="14">
        <f t="shared" ref="S9:S37" si="0">O9-Q9</f>
        <v>41060833000</v>
      </c>
    </row>
    <row r="10" spans="1:19" ht="21.75" customHeight="1">
      <c r="A10" s="6" t="s">
        <v>104</v>
      </c>
      <c r="C10" s="23" t="s">
        <v>122</v>
      </c>
      <c r="E10" s="14">
        <v>5216001</v>
      </c>
      <c r="G10" s="14">
        <v>360</v>
      </c>
      <c r="I10" s="14">
        <v>0</v>
      </c>
      <c r="K10" s="14">
        <v>0</v>
      </c>
      <c r="M10" s="14">
        <v>0</v>
      </c>
      <c r="O10" s="14">
        <v>1877760360</v>
      </c>
      <c r="Q10" s="14">
        <v>0</v>
      </c>
      <c r="S10" s="14">
        <f t="shared" si="0"/>
        <v>1877760360</v>
      </c>
    </row>
    <row r="11" spans="1:19" ht="21.75" customHeight="1">
      <c r="A11" s="6" t="s">
        <v>98</v>
      </c>
      <c r="C11" s="23" t="s">
        <v>123</v>
      </c>
      <c r="E11" s="14">
        <v>11563426</v>
      </c>
      <c r="G11" s="14">
        <v>620</v>
      </c>
      <c r="I11" s="14">
        <v>0</v>
      </c>
      <c r="K11" s="14">
        <v>0</v>
      </c>
      <c r="M11" s="14">
        <v>0</v>
      </c>
      <c r="O11" s="14">
        <v>7169324120</v>
      </c>
      <c r="Q11" s="14">
        <v>759518109</v>
      </c>
      <c r="S11" s="14">
        <f t="shared" si="0"/>
        <v>6409806011</v>
      </c>
    </row>
    <row r="12" spans="1:19" ht="21.75" customHeight="1">
      <c r="A12" s="6" t="s">
        <v>32</v>
      </c>
      <c r="C12" s="23" t="s">
        <v>124</v>
      </c>
      <c r="E12" s="14">
        <v>15497424</v>
      </c>
      <c r="G12" s="14">
        <v>2390</v>
      </c>
      <c r="I12" s="14">
        <v>0</v>
      </c>
      <c r="K12" s="14">
        <v>0</v>
      </c>
      <c r="M12" s="14">
        <v>0</v>
      </c>
      <c r="O12" s="14">
        <v>37038843360</v>
      </c>
      <c r="Q12" s="14">
        <v>0</v>
      </c>
      <c r="S12" s="14">
        <f t="shared" si="0"/>
        <v>37038843360</v>
      </c>
    </row>
    <row r="13" spans="1:19" ht="21.75" customHeight="1">
      <c r="A13" s="6" t="s">
        <v>42</v>
      </c>
      <c r="C13" s="23" t="s">
        <v>122</v>
      </c>
      <c r="E13" s="14">
        <v>60844413</v>
      </c>
      <c r="G13" s="14">
        <v>370</v>
      </c>
      <c r="I13" s="14">
        <v>0</v>
      </c>
      <c r="K13" s="14">
        <v>0</v>
      </c>
      <c r="M13" s="14">
        <v>0</v>
      </c>
      <c r="O13" s="14">
        <v>22512432810</v>
      </c>
      <c r="Q13" s="14">
        <v>0</v>
      </c>
      <c r="S13" s="14">
        <f t="shared" si="0"/>
        <v>22512432810</v>
      </c>
    </row>
    <row r="14" spans="1:19" ht="21.75" customHeight="1">
      <c r="A14" s="6" t="s">
        <v>40</v>
      </c>
      <c r="C14" s="23" t="s">
        <v>122</v>
      </c>
      <c r="E14" s="14">
        <v>66300000</v>
      </c>
      <c r="G14" s="14">
        <v>115</v>
      </c>
      <c r="I14" s="14">
        <v>0</v>
      </c>
      <c r="K14" s="14">
        <v>0</v>
      </c>
      <c r="M14" s="14">
        <v>0</v>
      </c>
      <c r="O14" s="14">
        <v>7624500000</v>
      </c>
      <c r="Q14" s="14">
        <v>0</v>
      </c>
      <c r="S14" s="14">
        <f t="shared" si="0"/>
        <v>7624500000</v>
      </c>
    </row>
    <row r="15" spans="1:19" ht="21.75" customHeight="1">
      <c r="A15" s="6" t="s">
        <v>30</v>
      </c>
      <c r="C15" s="23" t="s">
        <v>120</v>
      </c>
      <c r="E15" s="14">
        <v>29116440</v>
      </c>
      <c r="G15" s="14">
        <v>2000</v>
      </c>
      <c r="I15" s="14">
        <v>0</v>
      </c>
      <c r="K15" s="14">
        <v>0</v>
      </c>
      <c r="M15" s="14">
        <v>0</v>
      </c>
      <c r="O15" s="14">
        <v>58232880000</v>
      </c>
      <c r="Q15" s="14">
        <v>0</v>
      </c>
      <c r="S15" s="14">
        <f t="shared" si="0"/>
        <v>58232880000</v>
      </c>
    </row>
    <row r="16" spans="1:19" ht="21.75" customHeight="1">
      <c r="A16" s="6" t="s">
        <v>33</v>
      </c>
      <c r="C16" s="23" t="s">
        <v>122</v>
      </c>
      <c r="E16" s="14">
        <v>10359467</v>
      </c>
      <c r="G16" s="14">
        <v>2070</v>
      </c>
      <c r="I16" s="14">
        <v>0</v>
      </c>
      <c r="K16" s="14">
        <v>0</v>
      </c>
      <c r="M16" s="14">
        <v>0</v>
      </c>
      <c r="O16" s="14">
        <v>21444096690</v>
      </c>
      <c r="Q16" s="14">
        <v>99</v>
      </c>
      <c r="S16" s="14">
        <f t="shared" si="0"/>
        <v>21444096591</v>
      </c>
    </row>
    <row r="17" spans="1:21" ht="21.75" customHeight="1">
      <c r="A17" s="6" t="s">
        <v>100</v>
      </c>
      <c r="C17" s="23" t="s">
        <v>121</v>
      </c>
      <c r="E17" s="14">
        <v>21270877</v>
      </c>
      <c r="G17" s="14">
        <v>1997</v>
      </c>
      <c r="I17" s="14">
        <v>0</v>
      </c>
      <c r="K17" s="14">
        <v>0</v>
      </c>
      <c r="M17" s="14">
        <v>0</v>
      </c>
      <c r="O17" s="14">
        <v>42477941369</v>
      </c>
      <c r="Q17" s="14">
        <v>0</v>
      </c>
      <c r="S17" s="14">
        <f t="shared" si="0"/>
        <v>42477941369</v>
      </c>
    </row>
    <row r="18" spans="1:21" ht="21.75" customHeight="1">
      <c r="A18" s="6" t="s">
        <v>39</v>
      </c>
      <c r="C18" s="23" t="s">
        <v>125</v>
      </c>
      <c r="E18" s="14">
        <v>14040447</v>
      </c>
      <c r="G18" s="14">
        <v>1000</v>
      </c>
      <c r="I18" s="14">
        <v>0</v>
      </c>
      <c r="K18" s="14">
        <v>0</v>
      </c>
      <c r="M18" s="14">
        <v>0</v>
      </c>
      <c r="O18" s="14">
        <v>14040447000</v>
      </c>
      <c r="Q18" s="14">
        <v>659864350</v>
      </c>
      <c r="S18" s="14">
        <f t="shared" si="0"/>
        <v>13380582650</v>
      </c>
    </row>
    <row r="19" spans="1:21" ht="21.75" customHeight="1">
      <c r="A19" s="6" t="s">
        <v>38</v>
      </c>
      <c r="C19" s="23" t="s">
        <v>126</v>
      </c>
      <c r="E19" s="14">
        <v>124051883</v>
      </c>
      <c r="G19" s="14">
        <v>280</v>
      </c>
      <c r="I19" s="14">
        <v>0</v>
      </c>
      <c r="K19" s="14">
        <v>0</v>
      </c>
      <c r="M19" s="14">
        <v>0</v>
      </c>
      <c r="O19" s="14">
        <v>34734527240</v>
      </c>
      <c r="Q19" s="14">
        <v>0</v>
      </c>
      <c r="S19" s="14">
        <f t="shared" si="0"/>
        <v>34734527240</v>
      </c>
    </row>
    <row r="20" spans="1:21" ht="21.75" customHeight="1">
      <c r="A20" s="6" t="s">
        <v>46</v>
      </c>
      <c r="C20" s="23" t="s">
        <v>127</v>
      </c>
      <c r="E20" s="14">
        <v>14707675</v>
      </c>
      <c r="G20" s="14">
        <v>1400</v>
      </c>
      <c r="I20" s="14">
        <v>0</v>
      </c>
      <c r="K20" s="14">
        <v>0</v>
      </c>
      <c r="M20" s="14">
        <v>0</v>
      </c>
      <c r="O20" s="14">
        <v>20590745000</v>
      </c>
      <c r="Q20" s="14">
        <v>0</v>
      </c>
      <c r="S20" s="14">
        <f t="shared" si="0"/>
        <v>20590745000</v>
      </c>
    </row>
    <row r="21" spans="1:21" ht="21.75" customHeight="1">
      <c r="A21" s="6" t="s">
        <v>41</v>
      </c>
      <c r="C21" s="23" t="s">
        <v>128</v>
      </c>
      <c r="E21" s="14">
        <v>4607501</v>
      </c>
      <c r="G21" s="14">
        <v>1940</v>
      </c>
      <c r="I21" s="14">
        <v>0</v>
      </c>
      <c r="K21" s="14">
        <v>0</v>
      </c>
      <c r="M21" s="14">
        <v>0</v>
      </c>
      <c r="O21" s="14">
        <v>8938551940</v>
      </c>
      <c r="Q21" s="14">
        <v>0</v>
      </c>
      <c r="S21" s="14">
        <f t="shared" si="0"/>
        <v>8938551940</v>
      </c>
    </row>
    <row r="22" spans="1:21" ht="21.75" customHeight="1">
      <c r="A22" s="6" t="s">
        <v>45</v>
      </c>
      <c r="C22" s="23" t="s">
        <v>121</v>
      </c>
      <c r="E22" s="14">
        <v>26431351</v>
      </c>
      <c r="G22" s="14">
        <v>800</v>
      </c>
      <c r="I22" s="14">
        <v>0</v>
      </c>
      <c r="K22" s="14">
        <v>0</v>
      </c>
      <c r="M22" s="14">
        <v>0</v>
      </c>
      <c r="O22" s="14">
        <v>21145080800</v>
      </c>
      <c r="Q22" s="14">
        <v>405925769</v>
      </c>
      <c r="S22" s="14">
        <f t="shared" si="0"/>
        <v>20739155031</v>
      </c>
    </row>
    <row r="23" spans="1:21" ht="21.75" customHeight="1">
      <c r="A23" s="6" t="s">
        <v>24</v>
      </c>
      <c r="C23" s="23" t="s">
        <v>129</v>
      </c>
      <c r="E23" s="14">
        <v>66893729</v>
      </c>
      <c r="G23" s="14">
        <v>1624</v>
      </c>
      <c r="I23" s="14">
        <v>0</v>
      </c>
      <c r="K23" s="14">
        <v>0</v>
      </c>
      <c r="M23" s="14">
        <v>0</v>
      </c>
      <c r="O23" s="14">
        <v>108635415896</v>
      </c>
      <c r="Q23" s="14">
        <v>0</v>
      </c>
      <c r="S23" s="14">
        <f t="shared" si="0"/>
        <v>108635415896</v>
      </c>
    </row>
    <row r="24" spans="1:21" ht="21.75" customHeight="1">
      <c r="A24" s="6" t="s">
        <v>21</v>
      </c>
      <c r="C24" s="23" t="s">
        <v>130</v>
      </c>
      <c r="E24" s="14">
        <v>13906018</v>
      </c>
      <c r="G24" s="14">
        <v>936</v>
      </c>
      <c r="I24" s="14">
        <v>0</v>
      </c>
      <c r="K24" s="14">
        <v>0</v>
      </c>
      <c r="M24" s="14">
        <v>0</v>
      </c>
      <c r="O24" s="14">
        <v>13016032848</v>
      </c>
      <c r="Q24" s="14">
        <v>0</v>
      </c>
      <c r="S24" s="14">
        <f t="shared" si="0"/>
        <v>13016032848</v>
      </c>
    </row>
    <row r="25" spans="1:21" ht="21.75" customHeight="1">
      <c r="A25" s="6" t="s">
        <v>22</v>
      </c>
      <c r="C25" s="23" t="s">
        <v>131</v>
      </c>
      <c r="E25" s="14">
        <v>1318102</v>
      </c>
      <c r="G25" s="14">
        <v>38000</v>
      </c>
      <c r="I25" s="14">
        <v>0</v>
      </c>
      <c r="K25" s="14">
        <v>0</v>
      </c>
      <c r="M25" s="14">
        <v>0</v>
      </c>
      <c r="O25" s="14">
        <v>50087876000</v>
      </c>
      <c r="Q25" s="14">
        <v>0</v>
      </c>
      <c r="S25" s="14">
        <f>O25-Q25</f>
        <v>50087876000</v>
      </c>
    </row>
    <row r="26" spans="1:21" ht="21.75" customHeight="1">
      <c r="A26" s="6" t="s">
        <v>22</v>
      </c>
      <c r="C26" s="23" t="s">
        <v>132</v>
      </c>
      <c r="E26" s="14">
        <v>1491158</v>
      </c>
      <c r="G26" s="14">
        <v>11000</v>
      </c>
      <c r="I26" s="14">
        <v>16402738000</v>
      </c>
      <c r="K26" s="14">
        <v>692178112</v>
      </c>
      <c r="M26" s="14">
        <v>15710559888</v>
      </c>
      <c r="O26" s="14">
        <v>16402738000</v>
      </c>
      <c r="Q26" s="14">
        <v>1100503188</v>
      </c>
      <c r="S26" s="14">
        <f>O26-Q26</f>
        <v>15302234812</v>
      </c>
      <c r="U26" s="20"/>
    </row>
    <row r="27" spans="1:21" ht="21.75" customHeight="1">
      <c r="A27" s="6" t="s">
        <v>36</v>
      </c>
      <c r="C27" s="23" t="s">
        <v>133</v>
      </c>
      <c r="E27" s="14">
        <v>46317975</v>
      </c>
      <c r="G27" s="14">
        <v>266</v>
      </c>
      <c r="I27" s="14">
        <v>0</v>
      </c>
      <c r="K27" s="14">
        <v>0</v>
      </c>
      <c r="M27" s="14">
        <v>0</v>
      </c>
      <c r="O27" s="14">
        <v>12320581350</v>
      </c>
      <c r="Q27" s="14">
        <v>0</v>
      </c>
      <c r="S27" s="14">
        <f t="shared" si="0"/>
        <v>12320581350</v>
      </c>
    </row>
    <row r="28" spans="1:21" ht="21.75" customHeight="1">
      <c r="A28" s="6" t="s">
        <v>91</v>
      </c>
      <c r="C28" s="23" t="s">
        <v>131</v>
      </c>
      <c r="E28" s="14">
        <v>4479316</v>
      </c>
      <c r="G28" s="14">
        <v>3800</v>
      </c>
      <c r="I28" s="14">
        <v>0</v>
      </c>
      <c r="K28" s="14">
        <v>0</v>
      </c>
      <c r="M28" s="14">
        <v>0</v>
      </c>
      <c r="O28" s="14">
        <v>17021400800</v>
      </c>
      <c r="Q28" s="14">
        <v>252679364</v>
      </c>
      <c r="S28" s="14">
        <f t="shared" si="0"/>
        <v>16768721436</v>
      </c>
    </row>
    <row r="29" spans="1:21" ht="21.75" customHeight="1">
      <c r="A29" s="6" t="s">
        <v>26</v>
      </c>
      <c r="C29" s="23" t="s">
        <v>134</v>
      </c>
      <c r="E29" s="14">
        <v>16590000</v>
      </c>
      <c r="G29" s="14">
        <v>1600</v>
      </c>
      <c r="I29" s="14">
        <v>0</v>
      </c>
      <c r="K29" s="14">
        <v>0</v>
      </c>
      <c r="M29" s="14">
        <v>0</v>
      </c>
      <c r="O29" s="14">
        <v>26544000000</v>
      </c>
      <c r="Q29" s="14">
        <v>0</v>
      </c>
      <c r="S29" s="14">
        <f t="shared" si="0"/>
        <v>26544000000</v>
      </c>
    </row>
    <row r="30" spans="1:21" ht="21.75" customHeight="1">
      <c r="A30" s="6" t="s">
        <v>23</v>
      </c>
      <c r="C30" s="23" t="s">
        <v>130</v>
      </c>
      <c r="E30" s="14">
        <v>8614333</v>
      </c>
      <c r="G30" s="14">
        <v>3400</v>
      </c>
      <c r="I30" s="14">
        <v>0</v>
      </c>
      <c r="K30" s="14">
        <v>0</v>
      </c>
      <c r="M30" s="14">
        <v>0</v>
      </c>
      <c r="O30" s="14">
        <v>29288732200</v>
      </c>
      <c r="Q30" s="14">
        <v>0</v>
      </c>
      <c r="S30" s="14">
        <f t="shared" si="0"/>
        <v>29288732200</v>
      </c>
    </row>
    <row r="31" spans="1:21" ht="21.75" customHeight="1">
      <c r="A31" s="6" t="s">
        <v>29</v>
      </c>
      <c r="C31" s="23" t="s">
        <v>135</v>
      </c>
      <c r="E31" s="14">
        <v>30900000</v>
      </c>
      <c r="G31" s="14">
        <v>1100</v>
      </c>
      <c r="I31" s="14">
        <v>0</v>
      </c>
      <c r="K31" s="14">
        <v>0</v>
      </c>
      <c r="M31" s="14">
        <v>0</v>
      </c>
      <c r="O31" s="14">
        <v>33990000000</v>
      </c>
      <c r="Q31" s="14">
        <v>391218687</v>
      </c>
      <c r="S31" s="14">
        <f t="shared" si="0"/>
        <v>33598781313</v>
      </c>
    </row>
    <row r="32" spans="1:21" ht="21.75" customHeight="1">
      <c r="A32" s="6" t="s">
        <v>103</v>
      </c>
      <c r="C32" s="23" t="s">
        <v>136</v>
      </c>
      <c r="E32" s="14">
        <v>6212232</v>
      </c>
      <c r="G32" s="14">
        <v>900</v>
      </c>
      <c r="I32" s="14">
        <v>0</v>
      </c>
      <c r="K32" s="14">
        <v>0</v>
      </c>
      <c r="M32" s="14">
        <v>0</v>
      </c>
      <c r="O32" s="14">
        <v>5591008800</v>
      </c>
      <c r="Q32" s="14">
        <v>0</v>
      </c>
      <c r="S32" s="14">
        <f t="shared" si="0"/>
        <v>5591008800</v>
      </c>
    </row>
    <row r="33" spans="1:19" ht="21.75" customHeight="1">
      <c r="A33" s="6" t="s">
        <v>90</v>
      </c>
      <c r="C33" s="23" t="s">
        <v>121</v>
      </c>
      <c r="E33" s="14">
        <v>13213363</v>
      </c>
      <c r="G33" s="14">
        <v>700</v>
      </c>
      <c r="I33" s="14">
        <v>0</v>
      </c>
      <c r="K33" s="14">
        <v>0</v>
      </c>
      <c r="M33" s="14">
        <v>0</v>
      </c>
      <c r="O33" s="14">
        <v>9249354100</v>
      </c>
      <c r="Q33" s="14">
        <v>0</v>
      </c>
      <c r="S33" s="14">
        <f t="shared" si="0"/>
        <v>9249354100</v>
      </c>
    </row>
    <row r="34" spans="1:19" ht="21.75" customHeight="1">
      <c r="A34" s="6" t="s">
        <v>93</v>
      </c>
      <c r="C34" s="23" t="s">
        <v>137</v>
      </c>
      <c r="E34" s="14">
        <v>8809680</v>
      </c>
      <c r="G34" s="14">
        <v>722</v>
      </c>
      <c r="I34" s="14">
        <v>0</v>
      </c>
      <c r="K34" s="14">
        <v>0</v>
      </c>
      <c r="M34" s="14">
        <v>0</v>
      </c>
      <c r="O34" s="14">
        <v>6360588960</v>
      </c>
      <c r="Q34" s="14">
        <v>0</v>
      </c>
      <c r="S34" s="14">
        <f t="shared" si="0"/>
        <v>6360588960</v>
      </c>
    </row>
    <row r="35" spans="1:19" ht="21.75" customHeight="1">
      <c r="A35" s="6" t="s">
        <v>102</v>
      </c>
      <c r="C35" s="23" t="s">
        <v>138</v>
      </c>
      <c r="E35" s="14">
        <v>45000000</v>
      </c>
      <c r="G35" s="14">
        <v>450</v>
      </c>
      <c r="I35" s="14">
        <v>0</v>
      </c>
      <c r="K35" s="14">
        <v>0</v>
      </c>
      <c r="M35" s="14">
        <v>0</v>
      </c>
      <c r="O35" s="14">
        <v>20250000000</v>
      </c>
      <c r="Q35" s="14">
        <v>0</v>
      </c>
      <c r="S35" s="14">
        <f t="shared" si="0"/>
        <v>20250000000</v>
      </c>
    </row>
    <row r="36" spans="1:19" ht="21.75" customHeight="1">
      <c r="A36" s="6" t="s">
        <v>89</v>
      </c>
      <c r="C36" s="23" t="s">
        <v>139</v>
      </c>
      <c r="E36" s="14">
        <v>1500000</v>
      </c>
      <c r="G36" s="14">
        <v>150</v>
      </c>
      <c r="I36" s="14">
        <v>0</v>
      </c>
      <c r="K36" s="14">
        <v>0</v>
      </c>
      <c r="M36" s="14">
        <v>0</v>
      </c>
      <c r="O36" s="14">
        <v>225000000</v>
      </c>
      <c r="Q36" s="14">
        <v>0</v>
      </c>
      <c r="S36" s="14">
        <f t="shared" si="0"/>
        <v>225000000</v>
      </c>
    </row>
    <row r="37" spans="1:19" ht="21.75" customHeight="1">
      <c r="A37" s="7" t="s">
        <v>101</v>
      </c>
      <c r="C37" s="44" t="s">
        <v>140</v>
      </c>
      <c r="E37" s="45">
        <v>200000</v>
      </c>
      <c r="G37" s="45">
        <v>2350</v>
      </c>
      <c r="I37" s="17">
        <v>0</v>
      </c>
      <c r="K37" s="17">
        <v>0</v>
      </c>
      <c r="M37" s="17">
        <v>0</v>
      </c>
      <c r="O37" s="17">
        <v>470000000</v>
      </c>
      <c r="Q37" s="17">
        <v>0</v>
      </c>
      <c r="S37" s="14">
        <f t="shared" si="0"/>
        <v>470000000</v>
      </c>
    </row>
    <row r="38" spans="1:19" ht="21.75" customHeight="1">
      <c r="A38" s="8" t="s">
        <v>56</v>
      </c>
      <c r="C38" s="45"/>
      <c r="D38" s="42"/>
      <c r="E38" s="45"/>
      <c r="F38" s="42"/>
      <c r="G38" s="45"/>
      <c r="I38" s="18">
        <v>16402738000</v>
      </c>
      <c r="K38" s="18">
        <v>692178112</v>
      </c>
      <c r="M38" s="18">
        <v>15710559888</v>
      </c>
      <c r="O38" s="18">
        <v>702156363743</v>
      </c>
      <c r="Q38" s="18">
        <f>SUM(Q8:Q37)</f>
        <v>3569709566</v>
      </c>
      <c r="S38" s="18">
        <f>SUM(S8:S37)</f>
        <v>698586654177</v>
      </c>
    </row>
    <row r="39" spans="1:19">
      <c r="C39" s="42"/>
      <c r="D39" s="42"/>
      <c r="E39" s="42"/>
      <c r="F39" s="42"/>
      <c r="G39" s="42"/>
      <c r="I39" s="26"/>
      <c r="K39" s="26"/>
      <c r="M39" s="26"/>
      <c r="S39" s="26"/>
    </row>
    <row r="40" spans="1:19">
      <c r="O40" s="26"/>
      <c r="Q40" s="26"/>
      <c r="S40" s="26"/>
    </row>
    <row r="41" spans="1:19">
      <c r="O41" s="26"/>
      <c r="S41" s="26"/>
    </row>
    <row r="42" spans="1:19">
      <c r="M42" s="26"/>
    </row>
    <row r="45" spans="1:19">
      <c r="Q45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20"/>
  <sheetViews>
    <sheetView rightToLeft="1" workbookViewId="0">
      <selection activeCell="G13" sqref="G13"/>
    </sheetView>
  </sheetViews>
  <sheetFormatPr defaultRowHeight="12.75"/>
  <cols>
    <col min="1" max="1" width="39" customWidth="1"/>
    <col min="2" max="2" width="1.28515625" customWidth="1"/>
    <col min="3" max="3" width="14.28515625" style="10" customWidth="1"/>
    <col min="4" max="4" width="1.28515625" style="10" customWidth="1"/>
    <col min="5" max="5" width="10.42578125" style="10" customWidth="1"/>
    <col min="6" max="6" width="1.28515625" style="10" customWidth="1"/>
    <col min="7" max="7" width="15.5703125" style="10" customWidth="1"/>
    <col min="8" max="8" width="1.28515625" style="10" customWidth="1"/>
    <col min="9" max="9" width="14.28515625" style="10" customWidth="1"/>
    <col min="10" max="10" width="1.28515625" style="10" customWidth="1"/>
    <col min="11" max="11" width="11.85546875" style="10" bestFit="1" customWidth="1"/>
    <col min="12" max="12" width="1.28515625" style="10" customWidth="1"/>
    <col min="13" max="13" width="15.5703125" style="10" customWidth="1"/>
    <col min="14" max="14" width="0.28515625" customWidth="1"/>
    <col min="22" max="22" width="20" customWidth="1"/>
    <col min="26" max="26" width="13.85546875" customWidth="1"/>
  </cols>
  <sheetData>
    <row r="1" spans="1:26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6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6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6" ht="14.45" customHeight="1"/>
    <row r="5" spans="1:26" ht="14.45" customHeight="1">
      <c r="A5" s="30" t="s">
        <v>143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26" ht="14.45" customHeight="1">
      <c r="A6" s="31" t="s">
        <v>67</v>
      </c>
      <c r="C6" s="31" t="s">
        <v>83</v>
      </c>
      <c r="D6" s="31"/>
      <c r="E6" s="31"/>
      <c r="F6" s="31"/>
      <c r="G6" s="31"/>
      <c r="I6" s="31" t="s">
        <v>84</v>
      </c>
      <c r="J6" s="31"/>
      <c r="K6" s="31"/>
      <c r="L6" s="31"/>
      <c r="M6" s="31"/>
    </row>
    <row r="7" spans="1:26" ht="29.1" customHeight="1">
      <c r="A7" s="31"/>
      <c r="C7" s="9" t="s">
        <v>141</v>
      </c>
      <c r="D7" s="11"/>
      <c r="E7" s="9" t="s">
        <v>118</v>
      </c>
      <c r="F7" s="11"/>
      <c r="G7" s="9" t="s">
        <v>142</v>
      </c>
      <c r="I7" s="9" t="s">
        <v>141</v>
      </c>
      <c r="J7" s="11"/>
      <c r="K7" s="9" t="s">
        <v>118</v>
      </c>
      <c r="L7" s="11"/>
      <c r="M7" s="9" t="s">
        <v>142</v>
      </c>
    </row>
    <row r="8" spans="1:26" ht="21.75" customHeight="1">
      <c r="A8" s="5" t="s">
        <v>156</v>
      </c>
      <c r="C8" s="14">
        <v>30816</v>
      </c>
      <c r="E8" s="14">
        <v>0</v>
      </c>
      <c r="G8" s="14">
        <v>30816</v>
      </c>
      <c r="I8" s="14">
        <v>1026277976</v>
      </c>
      <c r="K8" s="14">
        <v>345</v>
      </c>
      <c r="M8" s="14">
        <v>1026277631</v>
      </c>
      <c r="P8" s="14"/>
      <c r="Q8" s="10"/>
      <c r="R8" s="14"/>
      <c r="S8" s="10"/>
      <c r="T8" s="14"/>
      <c r="U8" s="10"/>
      <c r="V8" s="14"/>
      <c r="W8" s="10"/>
      <c r="X8" s="14"/>
      <c r="Y8" s="10"/>
      <c r="Z8" s="14"/>
    </row>
    <row r="9" spans="1:26" ht="21.75" customHeight="1">
      <c r="A9" s="6" t="s">
        <v>157</v>
      </c>
      <c r="C9" s="14">
        <v>0</v>
      </c>
      <c r="E9" s="14">
        <v>0</v>
      </c>
      <c r="G9" s="14">
        <v>0</v>
      </c>
      <c r="I9" s="14">
        <v>2119</v>
      </c>
      <c r="K9" s="14">
        <v>2</v>
      </c>
      <c r="M9" s="14">
        <f t="shared" ref="M9:M12" si="0">I9-K9</f>
        <v>2117</v>
      </c>
      <c r="P9" s="14"/>
      <c r="Q9" s="10"/>
      <c r="R9" s="14"/>
      <c r="S9" s="10"/>
      <c r="T9" s="14"/>
      <c r="U9" s="10"/>
      <c r="V9" s="14"/>
      <c r="W9" s="10"/>
      <c r="X9" s="14"/>
      <c r="Y9" s="10"/>
      <c r="Z9" s="14"/>
    </row>
    <row r="10" spans="1:26" ht="21.75" customHeight="1">
      <c r="A10" s="6" t="s">
        <v>158</v>
      </c>
      <c r="C10" s="14">
        <v>0</v>
      </c>
      <c r="E10" s="14">
        <v>0</v>
      </c>
      <c r="G10" s="14">
        <v>0</v>
      </c>
      <c r="I10" s="14">
        <v>787546</v>
      </c>
      <c r="K10" s="14">
        <v>0</v>
      </c>
      <c r="M10" s="14">
        <f t="shared" si="0"/>
        <v>787546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1.75" customHeight="1">
      <c r="A11" s="6" t="s">
        <v>159</v>
      </c>
      <c r="C11" s="14">
        <v>0</v>
      </c>
      <c r="E11" s="14">
        <v>0</v>
      </c>
      <c r="G11" s="14">
        <v>0</v>
      </c>
      <c r="I11" s="14">
        <v>11523</v>
      </c>
      <c r="K11" s="14">
        <v>0</v>
      </c>
      <c r="M11" s="14">
        <f t="shared" si="0"/>
        <v>11523</v>
      </c>
    </row>
    <row r="12" spans="1:26" ht="21.75" customHeight="1">
      <c r="A12" s="6" t="s">
        <v>160</v>
      </c>
      <c r="C12" s="14">
        <v>0</v>
      </c>
      <c r="E12" s="14">
        <v>0</v>
      </c>
      <c r="G12" s="14">
        <v>0</v>
      </c>
      <c r="I12" s="14">
        <v>7861</v>
      </c>
      <c r="K12" s="14">
        <v>0</v>
      </c>
      <c r="M12" s="14">
        <f t="shared" si="0"/>
        <v>7861</v>
      </c>
    </row>
    <row r="13" spans="1:26" ht="21.75" customHeight="1" thickBot="1">
      <c r="A13" s="8" t="s">
        <v>56</v>
      </c>
      <c r="C13" s="18">
        <f>SUM(C8:C12)</f>
        <v>30816</v>
      </c>
      <c r="D13" s="14">
        <f t="shared" ref="D13:M13" si="1">SUM(D8:D12)</f>
        <v>0</v>
      </c>
      <c r="E13" s="18">
        <f t="shared" si="1"/>
        <v>0</v>
      </c>
      <c r="F13" s="14">
        <f t="shared" si="1"/>
        <v>0</v>
      </c>
      <c r="G13" s="18">
        <f t="shared" si="1"/>
        <v>30816</v>
      </c>
      <c r="H13" s="14">
        <f t="shared" si="1"/>
        <v>0</v>
      </c>
      <c r="I13" s="18">
        <f t="shared" si="1"/>
        <v>1027087025</v>
      </c>
      <c r="J13" s="14">
        <f t="shared" si="1"/>
        <v>0</v>
      </c>
      <c r="K13" s="18">
        <f t="shared" si="1"/>
        <v>347</v>
      </c>
      <c r="L13" s="14">
        <f t="shared" si="1"/>
        <v>0</v>
      </c>
      <c r="M13" s="18">
        <f t="shared" si="1"/>
        <v>1027086678</v>
      </c>
    </row>
    <row r="14" spans="1:26" ht="13.5" thickTop="1"/>
    <row r="20" spans="11:11">
      <c r="K20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7"/>
  <sheetViews>
    <sheetView rightToLeft="1" topLeftCell="A29" workbookViewId="0">
      <selection activeCell="O46" sqref="O46:O54"/>
    </sheetView>
  </sheetViews>
  <sheetFormatPr defaultRowHeight="12.75"/>
  <cols>
    <col min="1" max="1" width="40.28515625" customWidth="1"/>
    <col min="2" max="2" width="1.28515625" style="10" customWidth="1"/>
    <col min="3" max="3" width="11" style="10" bestFit="1" customWidth="1"/>
    <col min="4" max="4" width="1.28515625" style="10" customWidth="1"/>
    <col min="5" max="5" width="16.140625" style="10" bestFit="1" customWidth="1"/>
    <col min="6" max="6" width="1.28515625" style="10" customWidth="1"/>
    <col min="7" max="7" width="16" style="10" bestFit="1" customWidth="1"/>
    <col min="8" max="8" width="1.28515625" style="10" customWidth="1"/>
    <col min="9" max="9" width="21.85546875" style="10" bestFit="1" customWidth="1"/>
    <col min="10" max="10" width="1.28515625" style="10" customWidth="1"/>
    <col min="11" max="11" width="16.42578125" style="10" bestFit="1" customWidth="1"/>
    <col min="12" max="12" width="1.28515625" style="10" customWidth="1"/>
    <col min="13" max="13" width="17.7109375" style="10" bestFit="1" customWidth="1"/>
    <col min="14" max="14" width="1.28515625" style="10" customWidth="1"/>
    <col min="15" max="15" width="17.42578125" style="10" bestFit="1" customWidth="1"/>
    <col min="16" max="16" width="1.28515625" style="10" customWidth="1"/>
    <col min="17" max="17" width="16.85546875" style="10" customWidth="1"/>
    <col min="18" max="18" width="1.28515625" style="10" customWidth="1"/>
    <col min="19" max="19" width="0.28515625" style="10" customWidth="1"/>
    <col min="20" max="20" width="12.7109375" style="10" bestFit="1" customWidth="1"/>
    <col min="21" max="21" width="14.85546875" bestFit="1" customWidth="1"/>
    <col min="22" max="22" width="13.85546875" bestFit="1" customWidth="1"/>
  </cols>
  <sheetData>
    <row r="1" spans="1:22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2" ht="21.75" customHeight="1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2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2" ht="14.45" customHeight="1"/>
    <row r="5" spans="1:22" ht="14.45" customHeight="1">
      <c r="A5" s="30" t="s">
        <v>144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22" ht="14.45" customHeight="1">
      <c r="A6" s="31" t="s">
        <v>67</v>
      </c>
      <c r="C6" s="31" t="s">
        <v>83</v>
      </c>
      <c r="D6" s="31"/>
      <c r="E6" s="31"/>
      <c r="F6" s="31"/>
      <c r="G6" s="31"/>
      <c r="H6" s="31"/>
      <c r="I6" s="31"/>
      <c r="K6" s="31" t="s">
        <v>84</v>
      </c>
      <c r="L6" s="31"/>
      <c r="M6" s="31"/>
      <c r="N6" s="31"/>
      <c r="O6" s="31"/>
      <c r="P6" s="31"/>
      <c r="Q6" s="31"/>
      <c r="R6" s="31"/>
    </row>
    <row r="7" spans="1:22" ht="41.25" customHeight="1">
      <c r="A7" s="31"/>
      <c r="C7" s="9" t="s">
        <v>13</v>
      </c>
      <c r="D7" s="11"/>
      <c r="E7" s="9" t="s">
        <v>145</v>
      </c>
      <c r="F7" s="11"/>
      <c r="G7" s="9" t="s">
        <v>146</v>
      </c>
      <c r="H7" s="11"/>
      <c r="I7" s="9" t="s">
        <v>147</v>
      </c>
      <c r="K7" s="9" t="s">
        <v>13</v>
      </c>
      <c r="L7" s="11"/>
      <c r="M7" s="9" t="s">
        <v>145</v>
      </c>
      <c r="N7" s="11"/>
      <c r="O7" s="9" t="s">
        <v>146</v>
      </c>
      <c r="P7" s="11"/>
      <c r="Q7" s="40" t="s">
        <v>147</v>
      </c>
      <c r="R7" s="40"/>
    </row>
    <row r="8" spans="1:22" ht="21.75" customHeight="1">
      <c r="A8" s="5" t="s">
        <v>27</v>
      </c>
      <c r="C8" s="12">
        <v>32249846</v>
      </c>
      <c r="E8" s="12">
        <v>86601984932</v>
      </c>
      <c r="G8" s="12">
        <f>90783316490+14613762941</f>
        <v>105397079431</v>
      </c>
      <c r="I8" s="12">
        <f>E8-G8</f>
        <v>-18795094499</v>
      </c>
      <c r="K8" s="12">
        <v>32249846</v>
      </c>
      <c r="M8" s="12">
        <v>86601984932</v>
      </c>
      <c r="O8" s="12">
        <v>90783316490</v>
      </c>
      <c r="Q8" s="34">
        <v>-4181331558</v>
      </c>
      <c r="R8" s="34"/>
      <c r="T8" s="26"/>
      <c r="U8" s="20"/>
      <c r="V8" s="20"/>
    </row>
    <row r="9" spans="1:22" ht="21.75" customHeight="1">
      <c r="A9" s="6" t="s">
        <v>47</v>
      </c>
      <c r="C9" s="14">
        <v>848420</v>
      </c>
      <c r="E9" s="14">
        <v>4066318916</v>
      </c>
      <c r="G9" s="14">
        <v>2965971001</v>
      </c>
      <c r="I9" s="14">
        <f t="shared" ref="I9:I11" si="0">E9-G9</f>
        <v>1100347915</v>
      </c>
      <c r="K9" s="14">
        <v>13648420</v>
      </c>
      <c r="M9" s="14">
        <v>53994667400</v>
      </c>
      <c r="O9" s="14">
        <v>47713182132</v>
      </c>
      <c r="Q9" s="36">
        <v>6281485268</v>
      </c>
      <c r="R9" s="36"/>
    </row>
    <row r="10" spans="1:22" ht="21.75" customHeight="1">
      <c r="A10" s="6" t="s">
        <v>28</v>
      </c>
      <c r="C10" s="14">
        <v>4216429</v>
      </c>
      <c r="E10" s="14">
        <v>38934039415</v>
      </c>
      <c r="G10" s="14">
        <v>35439889265</v>
      </c>
      <c r="I10" s="14">
        <f t="shared" si="0"/>
        <v>3494150150</v>
      </c>
      <c r="K10" s="14">
        <v>4216429</v>
      </c>
      <c r="M10" s="14">
        <v>38934039415</v>
      </c>
      <c r="O10" s="14">
        <v>35439889265</v>
      </c>
      <c r="Q10" s="36">
        <v>3494150150</v>
      </c>
      <c r="R10" s="36"/>
    </row>
    <row r="11" spans="1:22" ht="21.75" customHeight="1">
      <c r="A11" s="6" t="s">
        <v>29</v>
      </c>
      <c r="C11" s="14">
        <v>30897544</v>
      </c>
      <c r="E11" s="14">
        <v>351961947542</v>
      </c>
      <c r="G11" s="14">
        <f>391599721069-98231387534</f>
        <v>293368333535</v>
      </c>
      <c r="I11" s="14">
        <f t="shared" si="0"/>
        <v>58593614007</v>
      </c>
      <c r="K11" s="14">
        <v>30900000</v>
      </c>
      <c r="M11" s="14">
        <v>351988656315</v>
      </c>
      <c r="O11" s="14">
        <v>391630848750</v>
      </c>
      <c r="Q11" s="36">
        <v>-39642192435</v>
      </c>
      <c r="R11" s="36"/>
      <c r="U11" s="20"/>
    </row>
    <row r="12" spans="1:22" ht="21.75" customHeight="1">
      <c r="A12" s="6" t="s">
        <v>26</v>
      </c>
      <c r="C12" s="14">
        <v>15130132</v>
      </c>
      <c r="E12" s="14">
        <v>182159083208</v>
      </c>
      <c r="G12" s="14">
        <f>231617658803-50430538005</f>
        <v>181187120798</v>
      </c>
      <c r="I12" s="14">
        <f>E12-G12</f>
        <v>971962410</v>
      </c>
      <c r="K12" s="14">
        <v>16590000</v>
      </c>
      <c r="M12" s="14">
        <v>198012219820</v>
      </c>
      <c r="O12" s="14">
        <v>253965858300</v>
      </c>
      <c r="Q12" s="36">
        <v>-55953638480</v>
      </c>
      <c r="R12" s="36"/>
    </row>
    <row r="13" spans="1:22" ht="21.75" customHeight="1">
      <c r="A13" s="6" t="s">
        <v>89</v>
      </c>
      <c r="C13" s="14">
        <v>0</v>
      </c>
      <c r="E13" s="14">
        <v>0</v>
      </c>
      <c r="G13" s="14">
        <v>0</v>
      </c>
      <c r="I13" s="14">
        <v>0</v>
      </c>
      <c r="K13" s="14">
        <v>1500000</v>
      </c>
      <c r="M13" s="14">
        <v>5819234144</v>
      </c>
      <c r="O13" s="14">
        <v>7082606250</v>
      </c>
      <c r="Q13" s="36">
        <v>-1263372106</v>
      </c>
      <c r="R13" s="36"/>
    </row>
    <row r="14" spans="1:22" ht="21.75" customHeight="1">
      <c r="A14" s="6" t="s">
        <v>90</v>
      </c>
      <c r="C14" s="14">
        <v>0</v>
      </c>
      <c r="E14" s="14">
        <v>0</v>
      </c>
      <c r="G14" s="14">
        <v>0</v>
      </c>
      <c r="I14" s="14">
        <v>0</v>
      </c>
      <c r="K14" s="14">
        <v>13213363</v>
      </c>
      <c r="M14" s="14">
        <v>67075296844</v>
      </c>
      <c r="O14" s="14">
        <v>104027168441</v>
      </c>
      <c r="Q14" s="36">
        <v>-36951871597</v>
      </c>
      <c r="R14" s="36"/>
    </row>
    <row r="15" spans="1:22" ht="21.75" customHeight="1">
      <c r="A15" s="6" t="s">
        <v>33</v>
      </c>
      <c r="C15" s="14">
        <v>0</v>
      </c>
      <c r="E15" s="14">
        <v>0</v>
      </c>
      <c r="G15" s="14">
        <v>0</v>
      </c>
      <c r="I15" s="14">
        <v>0</v>
      </c>
      <c r="K15" s="14">
        <v>1</v>
      </c>
      <c r="M15" s="14">
        <v>1</v>
      </c>
      <c r="O15" s="14">
        <v>21898</v>
      </c>
      <c r="Q15" s="36">
        <v>-21897</v>
      </c>
      <c r="R15" s="36"/>
    </row>
    <row r="16" spans="1:22" ht="21.75" customHeight="1">
      <c r="A16" s="6" t="s">
        <v>45</v>
      </c>
      <c r="C16" s="14">
        <v>0</v>
      </c>
      <c r="E16" s="14">
        <v>0</v>
      </c>
      <c r="G16" s="14">
        <v>0</v>
      </c>
      <c r="I16" s="14">
        <v>0</v>
      </c>
      <c r="K16" s="14">
        <v>938714</v>
      </c>
      <c r="M16" s="14">
        <v>3656335043</v>
      </c>
      <c r="O16" s="14">
        <v>5718685714</v>
      </c>
      <c r="Q16" s="36">
        <v>-2062350671</v>
      </c>
      <c r="R16" s="36"/>
    </row>
    <row r="17" spans="1:18" ht="21.75" customHeight="1">
      <c r="A17" s="6" t="s">
        <v>91</v>
      </c>
      <c r="C17" s="14">
        <v>0</v>
      </c>
      <c r="E17" s="14">
        <v>0</v>
      </c>
      <c r="G17" s="14">
        <v>0</v>
      </c>
      <c r="I17" s="14">
        <v>0</v>
      </c>
      <c r="K17" s="14">
        <v>5000000</v>
      </c>
      <c r="M17" s="14">
        <v>112404688096</v>
      </c>
      <c r="O17" s="14">
        <v>148709880000</v>
      </c>
      <c r="Q17" s="36">
        <v>-36305191904</v>
      </c>
      <c r="R17" s="36"/>
    </row>
    <row r="18" spans="1:18" ht="21.75" customHeight="1">
      <c r="A18" s="6" t="s">
        <v>92</v>
      </c>
      <c r="C18" s="14">
        <v>0</v>
      </c>
      <c r="E18" s="14">
        <v>0</v>
      </c>
      <c r="G18" s="14">
        <v>0</v>
      </c>
      <c r="I18" s="14">
        <v>0</v>
      </c>
      <c r="K18" s="14">
        <v>11759585</v>
      </c>
      <c r="M18" s="14">
        <v>36780900007</v>
      </c>
      <c r="O18" s="14">
        <v>36780900007</v>
      </c>
      <c r="Q18" s="36">
        <v>0</v>
      </c>
      <c r="R18" s="36"/>
    </row>
    <row r="19" spans="1:18" ht="21.75" customHeight="1">
      <c r="A19" s="6" t="s">
        <v>93</v>
      </c>
      <c r="C19" s="14">
        <v>0</v>
      </c>
      <c r="E19" s="14">
        <v>0</v>
      </c>
      <c r="G19" s="14">
        <v>0</v>
      </c>
      <c r="I19" s="14">
        <v>0</v>
      </c>
      <c r="K19" s="14">
        <v>8809680</v>
      </c>
      <c r="M19" s="14">
        <v>131472005993</v>
      </c>
      <c r="O19" s="14">
        <v>173360706384</v>
      </c>
      <c r="Q19" s="36">
        <v>-41888700391</v>
      </c>
      <c r="R19" s="36"/>
    </row>
    <row r="20" spans="1:18" ht="21.75" customHeight="1">
      <c r="A20" s="6" t="s">
        <v>94</v>
      </c>
      <c r="C20" s="14">
        <v>0</v>
      </c>
      <c r="E20" s="14">
        <v>0</v>
      </c>
      <c r="G20" s="14">
        <v>0</v>
      </c>
      <c r="I20" s="14">
        <v>0</v>
      </c>
      <c r="K20" s="14">
        <v>8897479</v>
      </c>
      <c r="M20" s="14">
        <v>47052947710</v>
      </c>
      <c r="O20" s="14">
        <v>57489503499</v>
      </c>
      <c r="Q20" s="36">
        <v>-10436555789</v>
      </c>
      <c r="R20" s="36"/>
    </row>
    <row r="21" spans="1:18" ht="21.75" customHeight="1">
      <c r="A21" s="6" t="s">
        <v>95</v>
      </c>
      <c r="C21" s="14">
        <v>0</v>
      </c>
      <c r="E21" s="14">
        <v>0</v>
      </c>
      <c r="G21" s="14">
        <v>0</v>
      </c>
      <c r="I21" s="14">
        <v>0</v>
      </c>
      <c r="K21" s="14">
        <v>1750000</v>
      </c>
      <c r="M21" s="14">
        <v>6503615514</v>
      </c>
      <c r="O21" s="14">
        <v>6045066562</v>
      </c>
      <c r="Q21" s="36">
        <v>458548952</v>
      </c>
      <c r="R21" s="36"/>
    </row>
    <row r="22" spans="1:18" ht="21.75" customHeight="1">
      <c r="A22" s="6" t="s">
        <v>96</v>
      </c>
      <c r="C22" s="14">
        <v>0</v>
      </c>
      <c r="E22" s="14">
        <v>0</v>
      </c>
      <c r="G22" s="14">
        <v>0</v>
      </c>
      <c r="I22" s="14">
        <v>0</v>
      </c>
      <c r="K22" s="14">
        <v>1531307</v>
      </c>
      <c r="M22" s="14">
        <v>7676646387</v>
      </c>
      <c r="O22" s="14">
        <v>9018718292</v>
      </c>
      <c r="Q22" s="36">
        <v>-1342071905</v>
      </c>
      <c r="R22" s="36"/>
    </row>
    <row r="23" spans="1:18" ht="21.75" customHeight="1">
      <c r="A23" s="6" t="s">
        <v>97</v>
      </c>
      <c r="C23" s="14">
        <v>0</v>
      </c>
      <c r="E23" s="14">
        <v>0</v>
      </c>
      <c r="G23" s="14">
        <v>0</v>
      </c>
      <c r="I23" s="14">
        <v>0</v>
      </c>
      <c r="K23" s="14">
        <v>12848659</v>
      </c>
      <c r="M23" s="14">
        <v>158375398266</v>
      </c>
      <c r="O23" s="14">
        <v>149307128808</v>
      </c>
      <c r="Q23" s="36">
        <v>9068269458</v>
      </c>
      <c r="R23" s="36"/>
    </row>
    <row r="24" spans="1:18" ht="21.75" customHeight="1">
      <c r="A24" s="6" t="s">
        <v>98</v>
      </c>
      <c r="C24" s="14">
        <v>0</v>
      </c>
      <c r="E24" s="14">
        <v>0</v>
      </c>
      <c r="G24" s="14">
        <v>0</v>
      </c>
      <c r="I24" s="14">
        <v>0</v>
      </c>
      <c r="K24" s="14">
        <v>11563426</v>
      </c>
      <c r="M24" s="14">
        <v>157773273624</v>
      </c>
      <c r="O24" s="14">
        <v>155858499453</v>
      </c>
      <c r="Q24" s="36">
        <v>1914774171</v>
      </c>
      <c r="R24" s="36"/>
    </row>
    <row r="25" spans="1:18" ht="21.75" customHeight="1">
      <c r="A25" s="6" t="s">
        <v>48</v>
      </c>
      <c r="C25" s="14">
        <v>0</v>
      </c>
      <c r="E25" s="14">
        <v>0</v>
      </c>
      <c r="G25" s="14">
        <v>0</v>
      </c>
      <c r="I25" s="14">
        <v>0</v>
      </c>
      <c r="K25" s="14">
        <v>360000</v>
      </c>
      <c r="M25" s="14">
        <v>4653977271</v>
      </c>
      <c r="O25" s="14">
        <v>3549219768</v>
      </c>
      <c r="Q25" s="36">
        <v>1104757503</v>
      </c>
      <c r="R25" s="36"/>
    </row>
    <row r="26" spans="1:18" ht="21.75" customHeight="1">
      <c r="A26" s="6" t="s">
        <v>36</v>
      </c>
      <c r="C26" s="14">
        <v>0</v>
      </c>
      <c r="E26" s="14">
        <v>0</v>
      </c>
      <c r="G26" s="14">
        <v>0</v>
      </c>
      <c r="I26" s="14">
        <v>0</v>
      </c>
      <c r="K26" s="14">
        <v>2</v>
      </c>
      <c r="M26" s="14">
        <v>2</v>
      </c>
      <c r="O26" s="14">
        <v>7106</v>
      </c>
      <c r="Q26" s="36">
        <v>-7104</v>
      </c>
      <c r="R26" s="36"/>
    </row>
    <row r="27" spans="1:18" ht="21.75" customHeight="1">
      <c r="A27" s="6" t="s">
        <v>99</v>
      </c>
      <c r="C27" s="14">
        <v>0</v>
      </c>
      <c r="E27" s="14">
        <v>0</v>
      </c>
      <c r="G27" s="14">
        <v>0</v>
      </c>
      <c r="I27" s="14">
        <v>0</v>
      </c>
      <c r="K27" s="14">
        <v>1887803</v>
      </c>
      <c r="M27" s="14">
        <v>72071548479</v>
      </c>
      <c r="O27" s="14">
        <v>83019482111</v>
      </c>
      <c r="Q27" s="36">
        <v>-10947933632</v>
      </c>
      <c r="R27" s="36"/>
    </row>
    <row r="28" spans="1:18" ht="21.75" customHeight="1">
      <c r="A28" s="6" t="s">
        <v>19</v>
      </c>
      <c r="C28" s="14">
        <v>0</v>
      </c>
      <c r="E28" s="14">
        <v>0</v>
      </c>
      <c r="G28" s="14">
        <v>0</v>
      </c>
      <c r="I28" s="14">
        <v>0</v>
      </c>
      <c r="K28" s="14">
        <v>30096560</v>
      </c>
      <c r="M28" s="14">
        <v>123578682068</v>
      </c>
      <c r="O28" s="14">
        <v>113797588737</v>
      </c>
      <c r="Q28" s="36">
        <v>9781093331</v>
      </c>
      <c r="R28" s="36"/>
    </row>
    <row r="29" spans="1:18" ht="21.75" customHeight="1">
      <c r="A29" s="6" t="s">
        <v>32</v>
      </c>
      <c r="C29" s="14">
        <v>0</v>
      </c>
      <c r="E29" s="14">
        <v>0</v>
      </c>
      <c r="G29" s="14">
        <v>0</v>
      </c>
      <c r="I29" s="14">
        <v>0</v>
      </c>
      <c r="K29" s="14">
        <v>1100000</v>
      </c>
      <c r="M29" s="14">
        <v>15778555705</v>
      </c>
      <c r="O29" s="14">
        <v>21656990505</v>
      </c>
      <c r="Q29" s="36">
        <v>-5878434800</v>
      </c>
      <c r="R29" s="36"/>
    </row>
    <row r="30" spans="1:18" ht="21.75" customHeight="1">
      <c r="A30" s="6" t="s">
        <v>24</v>
      </c>
      <c r="C30" s="14">
        <v>0</v>
      </c>
      <c r="E30" s="14">
        <v>0</v>
      </c>
      <c r="G30" s="14">
        <v>0</v>
      </c>
      <c r="I30" s="14">
        <v>0</v>
      </c>
      <c r="K30" s="14">
        <v>4264832</v>
      </c>
      <c r="M30" s="14">
        <v>31661207370</v>
      </c>
      <c r="O30" s="14">
        <v>35992983518</v>
      </c>
      <c r="Q30" s="36">
        <v>-4331776148</v>
      </c>
      <c r="R30" s="36"/>
    </row>
    <row r="31" spans="1:18" ht="21.75" customHeight="1">
      <c r="A31" s="6" t="s">
        <v>42</v>
      </c>
      <c r="C31" s="14">
        <v>0</v>
      </c>
      <c r="E31" s="14">
        <v>0</v>
      </c>
      <c r="G31" s="14">
        <v>0</v>
      </c>
      <c r="I31" s="14">
        <v>0</v>
      </c>
      <c r="K31" s="14">
        <v>1292</v>
      </c>
      <c r="M31" s="14">
        <v>9932892</v>
      </c>
      <c r="O31" s="14">
        <v>8746166</v>
      </c>
      <c r="Q31" s="36">
        <v>1186726</v>
      </c>
      <c r="R31" s="36"/>
    </row>
    <row r="32" spans="1:18" ht="21.75" customHeight="1">
      <c r="A32" s="6" t="s">
        <v>23</v>
      </c>
      <c r="C32" s="14">
        <v>0</v>
      </c>
      <c r="E32" s="14">
        <v>0</v>
      </c>
      <c r="G32" s="14">
        <v>0</v>
      </c>
      <c r="I32" s="14">
        <v>0</v>
      </c>
      <c r="K32" s="14">
        <v>200000</v>
      </c>
      <c r="M32" s="14">
        <v>8294353210</v>
      </c>
      <c r="O32" s="14">
        <v>9576677697</v>
      </c>
      <c r="Q32" s="36">
        <v>-1282324487</v>
      </c>
      <c r="R32" s="36"/>
    </row>
    <row r="33" spans="1:18" ht="21.75" customHeight="1">
      <c r="A33" s="6" t="s">
        <v>22</v>
      </c>
      <c r="C33" s="14">
        <v>0</v>
      </c>
      <c r="E33" s="14">
        <v>0</v>
      </c>
      <c r="G33" s="14">
        <v>0</v>
      </c>
      <c r="I33" s="14">
        <v>0</v>
      </c>
      <c r="K33" s="14">
        <v>86098</v>
      </c>
      <c r="M33" s="14">
        <v>20771653495</v>
      </c>
      <c r="O33" s="14">
        <v>24293505741</v>
      </c>
      <c r="Q33" s="36">
        <v>-3521852246</v>
      </c>
      <c r="R33" s="36"/>
    </row>
    <row r="34" spans="1:18" ht="21.75" customHeight="1">
      <c r="A34" s="6" t="s">
        <v>25</v>
      </c>
      <c r="C34" s="14">
        <v>0</v>
      </c>
      <c r="E34" s="14">
        <v>0</v>
      </c>
      <c r="G34" s="14">
        <v>0</v>
      </c>
      <c r="I34" s="14">
        <v>0</v>
      </c>
      <c r="K34" s="14">
        <v>23760833</v>
      </c>
      <c r="M34" s="14">
        <v>150456941840</v>
      </c>
      <c r="O34" s="14">
        <v>212575104391</v>
      </c>
      <c r="Q34" s="36">
        <v>-62118162551</v>
      </c>
      <c r="R34" s="36"/>
    </row>
    <row r="35" spans="1:18" ht="21.75" customHeight="1">
      <c r="A35" s="6" t="s">
        <v>100</v>
      </c>
      <c r="C35" s="14">
        <v>0</v>
      </c>
      <c r="E35" s="14">
        <v>0</v>
      </c>
      <c r="G35" s="14">
        <v>0</v>
      </c>
      <c r="I35" s="14">
        <v>0</v>
      </c>
      <c r="K35" s="14">
        <v>21270877</v>
      </c>
      <c r="M35" s="14">
        <v>447941724624</v>
      </c>
      <c r="O35" s="14">
        <v>507252123611</v>
      </c>
      <c r="Q35" s="36">
        <v>-59310398987</v>
      </c>
      <c r="R35" s="36"/>
    </row>
    <row r="36" spans="1:18" ht="21.75" customHeight="1">
      <c r="A36" s="6" t="s">
        <v>101</v>
      </c>
      <c r="C36" s="14">
        <v>0</v>
      </c>
      <c r="E36" s="14">
        <v>0</v>
      </c>
      <c r="G36" s="14">
        <v>0</v>
      </c>
      <c r="I36" s="14">
        <v>0</v>
      </c>
      <c r="K36" s="14">
        <v>200000</v>
      </c>
      <c r="M36" s="14">
        <v>6652394612</v>
      </c>
      <c r="O36" s="14">
        <v>5424921360</v>
      </c>
      <c r="Q36" s="36">
        <v>1227473252</v>
      </c>
      <c r="R36" s="36"/>
    </row>
    <row r="37" spans="1:18" ht="21.75" customHeight="1">
      <c r="A37" s="6" t="s">
        <v>102</v>
      </c>
      <c r="C37" s="14">
        <v>0</v>
      </c>
      <c r="E37" s="14">
        <v>0</v>
      </c>
      <c r="G37" s="14">
        <v>0</v>
      </c>
      <c r="I37" s="14">
        <v>0</v>
      </c>
      <c r="K37" s="14">
        <v>45000000</v>
      </c>
      <c r="M37" s="14">
        <v>140562924240</v>
      </c>
      <c r="O37" s="14">
        <v>184252137750</v>
      </c>
      <c r="Q37" s="36">
        <v>-43689213510</v>
      </c>
      <c r="R37" s="36"/>
    </row>
    <row r="38" spans="1:18" ht="21.75" customHeight="1">
      <c r="A38" s="6" t="s">
        <v>103</v>
      </c>
      <c r="C38" s="14">
        <v>0</v>
      </c>
      <c r="E38" s="14">
        <v>0</v>
      </c>
      <c r="G38" s="14">
        <v>0</v>
      </c>
      <c r="I38" s="14">
        <v>0</v>
      </c>
      <c r="K38" s="14">
        <v>6212232</v>
      </c>
      <c r="M38" s="14">
        <v>76578476238</v>
      </c>
      <c r="O38" s="14">
        <v>80278499854</v>
      </c>
      <c r="Q38" s="36">
        <v>-3700023616</v>
      </c>
      <c r="R38" s="36"/>
    </row>
    <row r="39" spans="1:18" ht="21.75" customHeight="1">
      <c r="A39" s="6" t="s">
        <v>46</v>
      </c>
      <c r="C39" s="14">
        <v>0</v>
      </c>
      <c r="E39" s="14">
        <v>0</v>
      </c>
      <c r="G39" s="14">
        <v>0</v>
      </c>
      <c r="I39" s="14">
        <v>0</v>
      </c>
      <c r="K39" s="14">
        <v>400000</v>
      </c>
      <c r="M39" s="14">
        <v>3941408272</v>
      </c>
      <c r="O39" s="14">
        <v>4095485991</v>
      </c>
      <c r="Q39" s="36">
        <v>-154077719</v>
      </c>
      <c r="R39" s="36"/>
    </row>
    <row r="40" spans="1:18" ht="21.75" customHeight="1">
      <c r="A40" s="6" t="s">
        <v>104</v>
      </c>
      <c r="C40" s="14">
        <v>0</v>
      </c>
      <c r="E40" s="14">
        <v>0</v>
      </c>
      <c r="G40" s="14">
        <v>0</v>
      </c>
      <c r="I40" s="14">
        <v>0</v>
      </c>
      <c r="K40" s="14">
        <v>5216001</v>
      </c>
      <c r="M40" s="14">
        <v>25388485377</v>
      </c>
      <c r="O40" s="14">
        <v>34428172872</v>
      </c>
      <c r="Q40" s="36">
        <v>-9039687495</v>
      </c>
      <c r="R40" s="36"/>
    </row>
    <row r="41" spans="1:18" ht="21.75" customHeight="1">
      <c r="A41" s="7" t="s">
        <v>21</v>
      </c>
      <c r="C41" s="14">
        <v>0</v>
      </c>
      <c r="E41" s="17">
        <v>0</v>
      </c>
      <c r="G41" s="17">
        <v>0</v>
      </c>
      <c r="I41" s="17">
        <v>0</v>
      </c>
      <c r="K41" s="14">
        <v>200001</v>
      </c>
      <c r="M41" s="17">
        <v>1977165540</v>
      </c>
      <c r="O41" s="17">
        <v>2103413243</v>
      </c>
      <c r="Q41" s="39">
        <v>-126247703</v>
      </c>
      <c r="R41" s="39"/>
    </row>
    <row r="42" spans="1:18" ht="21.75" customHeight="1">
      <c r="A42" s="8" t="s">
        <v>56</v>
      </c>
      <c r="C42" s="14"/>
      <c r="E42" s="18">
        <v>663723374013</v>
      </c>
      <c r="G42" s="18">
        <f>SUM(G8:G41)</f>
        <v>618358394030</v>
      </c>
      <c r="I42" s="18">
        <f>SUM(I8:I41)</f>
        <v>45364979983</v>
      </c>
      <c r="K42" s="14"/>
      <c r="M42" s="18">
        <v>2594441340746</v>
      </c>
      <c r="O42" s="18">
        <v>2995237040666</v>
      </c>
      <c r="Q42" s="41">
        <v>-400795699920</v>
      </c>
      <c r="R42" s="41"/>
    </row>
    <row r="45" spans="1:18">
      <c r="I45" s="26"/>
      <c r="Q45" s="26"/>
    </row>
    <row r="46" spans="1:18" ht="18.75">
      <c r="I46" s="26"/>
      <c r="O46" s="14"/>
      <c r="Q46" s="26"/>
    </row>
    <row r="47" spans="1:18" ht="18.75">
      <c r="I47" s="26"/>
      <c r="O47" s="14"/>
      <c r="Q47" s="26"/>
    </row>
    <row r="48" spans="1:18" ht="18.75">
      <c r="I48" s="26"/>
      <c r="O48" s="14"/>
    </row>
    <row r="49" spans="7:17" ht="18.75">
      <c r="O49" s="14"/>
    </row>
    <row r="50" spans="7:17" ht="18.75">
      <c r="I50" s="26"/>
      <c r="O50" s="14"/>
    </row>
    <row r="51" spans="7:17" ht="18.75">
      <c r="O51" s="14"/>
      <c r="Q51" s="26"/>
    </row>
    <row r="52" spans="7:17" ht="18.75">
      <c r="O52" s="14"/>
      <c r="Q52" s="26"/>
    </row>
    <row r="53" spans="7:17" ht="18.75">
      <c r="O53" s="14"/>
    </row>
    <row r="54" spans="7:17" ht="18.75">
      <c r="G54" s="35"/>
      <c r="H54" s="35"/>
      <c r="I54" s="35"/>
      <c r="M54" s="26"/>
      <c r="O54" s="14"/>
    </row>
    <row r="55" spans="7:17" ht="18.75">
      <c r="G55" s="35"/>
      <c r="H55" s="35"/>
      <c r="I55" s="35"/>
      <c r="M55" s="26"/>
    </row>
    <row r="56" spans="7:17" ht="18.75">
      <c r="G56" s="35"/>
      <c r="H56" s="35"/>
      <c r="I56" s="35"/>
      <c r="M56" s="26"/>
    </row>
    <row r="58" spans="7:17">
      <c r="I58" s="26"/>
    </row>
    <row r="59" spans="7:17">
      <c r="I59" s="26"/>
    </row>
    <row r="60" spans="7:17">
      <c r="I60" s="26"/>
    </row>
    <row r="61" spans="7:17">
      <c r="I61" s="26"/>
    </row>
    <row r="62" spans="7:17">
      <c r="I62" s="26"/>
    </row>
    <row r="64" spans="7:17">
      <c r="I64" s="26"/>
      <c r="K64" s="26"/>
    </row>
    <row r="66" spans="9:9">
      <c r="I66" s="26">
        <f>I62-I64</f>
        <v>0</v>
      </c>
    </row>
    <row r="67" spans="9:9">
      <c r="I67" s="26"/>
    </row>
  </sheetData>
  <mergeCells count="46">
    <mergeCell ref="G54:I54"/>
    <mergeCell ref="G55:I55"/>
    <mergeCell ref="G56:I5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Ghazaleh Khademian</cp:lastModifiedBy>
  <dcterms:created xsi:type="dcterms:W3CDTF">2025-12-28T09:31:32Z</dcterms:created>
  <dcterms:modified xsi:type="dcterms:W3CDTF">2025-12-30T11:33:38Z</dcterms:modified>
</cp:coreProperties>
</file>