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4\"/>
    </mc:Choice>
  </mc:AlternateContent>
  <xr:revisionPtr revIDLastSave="0" documentId="13_ncr:1_{D7C75704-7264-4DF5-B4F5-A62E135BDF8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سهام'!$A$1:$X$64</definedName>
    <definedName name="_xlnm.Print_Area" localSheetId="6">'درآمد سود سهام'!$A$1:$T$37</definedName>
    <definedName name="_xlnm.Print_Area" localSheetId="9">'درآمد ناشی از تغییر قیمت اوراق'!$A$1:$S$42</definedName>
    <definedName name="_xlnm.Print_Area" localSheetId="8">'درآمد ناشی از فروش'!$A$1:$S$47</definedName>
    <definedName name="_xlnm.Print_Area" localSheetId="5">'سایر درآمدها'!$A$1:$G$11</definedName>
    <definedName name="_xlnm.Print_Area" localSheetId="1">سپرده!$A$1:$M$10</definedName>
    <definedName name="_xlnm.Print_Area" localSheetId="7">'سود سپرده بانکی'!$A$1:$N$13</definedName>
    <definedName name="_xlnm.Print_Area" localSheetId="0">سهام!$A$1:$AC$46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9" i="9"/>
  <c r="F60" i="9"/>
  <c r="D8" i="13"/>
  <c r="G8" i="18"/>
  <c r="G13" i="18" s="1"/>
  <c r="F9" i="8" s="1"/>
  <c r="J9" i="8" s="1"/>
  <c r="H11" i="9"/>
  <c r="G47" i="19"/>
  <c r="E47" i="19"/>
  <c r="I47" i="19"/>
  <c r="H64" i="9"/>
  <c r="F64" i="9"/>
  <c r="D64" i="9"/>
  <c r="J11" i="9"/>
  <c r="H16" i="9"/>
  <c r="J16" i="9" s="1"/>
  <c r="H14" i="9"/>
  <c r="J14" i="9" s="1"/>
  <c r="I9" i="19"/>
  <c r="I10" i="19"/>
  <c r="I11" i="19"/>
  <c r="I12" i="19"/>
  <c r="I13" i="19"/>
  <c r="I14" i="19"/>
  <c r="I15" i="19"/>
  <c r="I8" i="19"/>
  <c r="G10" i="19"/>
  <c r="G15" i="19"/>
  <c r="G13" i="19"/>
  <c r="I42" i="21"/>
  <c r="W64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9" i="9"/>
  <c r="F10" i="8"/>
  <c r="J12" i="9"/>
  <c r="J13" i="9"/>
  <c r="J15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4" i="9" s="1"/>
  <c r="F8" i="8" s="1"/>
  <c r="J61" i="9"/>
  <c r="J62" i="9"/>
  <c r="J63" i="9"/>
  <c r="J10" i="9"/>
  <c r="J9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64" i="9" s="1"/>
  <c r="U39" i="9"/>
  <c r="U40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10" i="9"/>
  <c r="U9" i="9"/>
  <c r="Q64" i="9"/>
  <c r="N41" i="9"/>
  <c r="U41" i="9" s="1"/>
  <c r="N38" i="9"/>
  <c r="N64" i="9" s="1"/>
  <c r="D13" i="13"/>
  <c r="F9" i="13" s="1"/>
  <c r="H13" i="13"/>
  <c r="J9" i="13" s="1"/>
  <c r="M13" i="18"/>
  <c r="M10" i="18"/>
  <c r="M11" i="18"/>
  <c r="M12" i="18"/>
  <c r="M9" i="18"/>
  <c r="M8" i="18"/>
  <c r="K13" i="18"/>
  <c r="I13" i="18"/>
  <c r="E13" i="18"/>
  <c r="C13" i="18"/>
  <c r="C8" i="18"/>
  <c r="I8" i="18"/>
  <c r="S37" i="15"/>
  <c r="Q37" i="15"/>
  <c r="O37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9" i="15"/>
  <c r="S8" i="15"/>
  <c r="O23" i="15"/>
  <c r="Q42" i="21"/>
  <c r="J10" i="8"/>
  <c r="L9" i="7"/>
  <c r="AB46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9" i="2"/>
  <c r="X46" i="2"/>
  <c r="Z46" i="2"/>
  <c r="Z43" i="2"/>
  <c r="H46" i="2"/>
  <c r="J46" i="2"/>
  <c r="J39" i="2"/>
  <c r="F12" i="13" l="1"/>
  <c r="F8" i="13"/>
  <c r="F11" i="8"/>
  <c r="H8" i="8" s="1"/>
  <c r="J8" i="8"/>
  <c r="J11" i="8"/>
  <c r="F11" i="13"/>
  <c r="F10" i="13"/>
  <c r="F13" i="13" s="1"/>
  <c r="J12" i="13"/>
  <c r="J11" i="13"/>
  <c r="J10" i="13"/>
  <c r="J8" i="13"/>
  <c r="L10" i="7"/>
  <c r="H10" i="8" l="1"/>
  <c r="H9" i="8"/>
  <c r="H11" i="8" s="1"/>
  <c r="J13" i="13"/>
</calcChain>
</file>

<file path=xl/sharedStrings.xml><?xml version="1.0" encoding="utf-8"?>
<sst xmlns="http://schemas.openxmlformats.org/spreadsheetml/2006/main" count="404" uniqueCount="156">
  <si>
    <t>صندوق سرمایه‌گذاری تجارت شاخصی کاردان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</si>
  <si>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</si>
  <si>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</si>
  <si>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</si>
  <si>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</si>
  <si>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</si>
  <si>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</si>
  <si>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</si>
  <si>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</si>
  <si>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</si>
  <si>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</si>
  <si>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</si>
  <si>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</si>
  <si>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</si>
  <si>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</si>
  <si>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</si>
  <si>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</si>
  <si>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</si>
  <si>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</si>
  <si>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</si>
  <si>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</si>
  <si>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</si>
  <si>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</si>
  <si>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</si>
  <si>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</si>
  <si>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</si>
  <si>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داروسازی‌ فارابی‌</t>
  </si>
  <si>
    <t>دارویی ره آورد تامین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</si>
  <si>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</si>
  <si>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</si>
  <si>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</si>
  <si>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</si>
  <si>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</si>
  <si>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</si>
  <si>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 صوفیان‌</t>
  </si>
  <si>
    <t>سیمان‌ارومیه‌</t>
  </si>
  <si>
    <t>شرکت صنایع غذایی مینو شرق</t>
  </si>
  <si>
    <t>شمش طلا GoldBar</t>
  </si>
  <si>
    <t>فجر انرژی خلیج فارس</t>
  </si>
  <si>
    <t>فولاد مبارکه اصفهان</t>
  </si>
  <si>
    <t>قند لرستان‌</t>
  </si>
  <si>
    <t>گروه‌بهمن‌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</si>
  <si>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</si>
  <si>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</si>
  <si>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</si>
  <si>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</si>
  <si>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</si>
  <si>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</si>
  <si>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</si>
  <si>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</si>
  <si>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</si>
  <si>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کنتورسازی‌ایران‌</t>
  </si>
  <si>
    <t>کیمیا کالای رازی</t>
  </si>
  <si>
    <t>داروسازی‌ اکسیر</t>
  </si>
  <si>
    <t>س. صنایع‌شیمیایی‌ایران</t>
  </si>
  <si>
    <t>مجتمع کاشی و سنگ پرسپولیس یزد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</si>
  <si>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</si>
  <si>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</si>
  <si>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</si>
  <si>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</si>
  <si>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</si>
  <si>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</si>
  <si>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</si>
  <si>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</si>
  <si>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</si>
  <si>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</si>
  <si>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</si>
  <si>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</si>
  <si>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</si>
  <si>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</si>
  <si>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</si>
  <si>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</si>
  <si>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</si>
  <si>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</si>
  <si>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</si>
  <si>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</si>
  <si>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</si>
  <si>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</si>
  <si>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</si>
  <si>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</si>
  <si>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</si>
  <si>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</si>
  <si>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</si>
  <si>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</si>
  <si>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</si>
  <si>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مبین انرژی خلیج فارس</t>
  </si>
  <si>
    <t>گروه مپنا (سهامی عام)</t>
  </si>
  <si>
    <t>سرمایه گذاری دارویی تامین</t>
  </si>
  <si>
    <t>ح . کاشی‌ الوند</t>
  </si>
  <si>
    <t>مدیریت نیروگاهی ایرانیان مپنا</t>
  </si>
  <si>
    <t>توسعه‌ صنایع‌ بهشهر(هلدینگ</t>
  </si>
  <si>
    <t>صنایع الکترونیک مادیران</t>
  </si>
  <si>
    <t>صنایع مس افق کرمان</t>
  </si>
  <si>
    <t>ح . سرمایه‌گذاری‌ سپه‌</t>
  </si>
  <si>
    <t>سرمایه‌گذاری صنایع پتروشیمی‌</t>
  </si>
  <si>
    <t>تولیدات پتروشیمی قائد بصیر</t>
  </si>
  <si>
    <t>پویا</t>
  </si>
  <si>
    <t>گروه مالی صبا تامین</t>
  </si>
  <si>
    <t>سرمایه گذاری صدرتامین</t>
  </si>
  <si>
    <t>پالایش نفت تبریز</t>
  </si>
  <si>
    <t>پدیده شیمی قرن</t>
  </si>
  <si>
    <t>پتروشیمی فناوران</t>
  </si>
  <si>
    <t>ایمن خودرو شرق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</si>
  <si>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</si>
  <si>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</si>
  <si>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</si>
  <si>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</si>
  <si>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</si>
  <si>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</si>
  <si>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</si>
  <si>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</si>
  <si>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</si>
  <si>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</si>
  <si>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</si>
  <si>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</si>
  <si>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</si>
  <si>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</si>
  <si>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</si>
  <si>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</si>
  <si>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</si>
  <si>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1404/04/31</t>
  </si>
  <si>
    <t>1404/07/20</t>
  </si>
  <si>
    <t>1404/05/12</t>
  </si>
  <si>
    <t>1404/08/24</t>
  </si>
  <si>
    <t>1404/05/13</t>
  </si>
  <si>
    <t>1404/05/04</t>
  </si>
  <si>
    <t>1404/03/12</t>
  </si>
  <si>
    <t>1404/04/29</t>
  </si>
  <si>
    <t>1404/05/08</t>
  </si>
  <si>
    <t>1404/06/23</t>
  </si>
  <si>
    <t>1404/09/22</t>
  </si>
  <si>
    <t>1404/03/03</t>
  </si>
  <si>
    <t>1404/03/01</t>
  </si>
  <si>
    <t>1404/06/17</t>
  </si>
  <si>
    <t>1404/04/25</t>
  </si>
  <si>
    <t>1404/05/05</t>
  </si>
  <si>
    <t>1404/06/31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</si>
  <si>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</si>
  <si>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</si>
  <si>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</si>
  <si>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</si>
  <si>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</si>
  <si>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</si>
  <si>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</si>
  <si>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</si>
  <si>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</si>
  <si>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</si>
  <si>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</si>
  <si>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 بانک تجارت</t>
  </si>
  <si>
    <t xml:space="preserve">بانک سامان </t>
  </si>
  <si>
    <t xml:space="preserve">بانک اقتصاد نوین </t>
  </si>
  <si>
    <t xml:space="preserve">موسسه اعتباری ملل </t>
  </si>
  <si>
    <t xml:space="preserve">بانک خاورمیانه </t>
  </si>
  <si>
    <t>بانک تجارت</t>
  </si>
  <si>
    <t>بانک سامان</t>
  </si>
  <si>
    <t>موسسه اعتباری ملل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</si>
</sst>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2"/>
  <sheetViews>
    <sheetView rightToLeft="1" topLeftCell="A23" workbookViewId="0">
      <selection activeCell="P38" sqref="P3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5703125" bestFit="1" customWidth="1"/>
    <col min="7" max="7" width="1.28515625" customWidth="1"/>
    <col min="8" max="8" width="17.28515625" bestFit="1" customWidth="1"/>
    <col min="9" max="9" width="1.28515625" customWidth="1"/>
    <col min="10" max="10" width="17.85546875" bestFit="1" customWidth="1"/>
    <col min="11" max="11" width="1.28515625" customWidth="1"/>
    <col min="12" max="12" width="11.85546875" bestFit="1" customWidth="1"/>
    <col min="13" max="13" width="1.28515625" customWidth="1"/>
    <col min="14" max="14" width="16.140625" bestFit="1" customWidth="1"/>
    <col min="15" max="15" width="1.28515625" customWidth="1"/>
    <col min="16" max="16" width="11.85546875" bestFit="1" customWidth="1"/>
    <col min="17" max="17" width="1.28515625" customWidth="1"/>
    <col min="18" max="18" width="15.85546875" bestFit="1" customWidth="1"/>
    <col min="19" max="19" width="1.28515625" customWidth="1"/>
    <col min="20" max="20" width="13.7109375" bestFit="1" customWidth="1"/>
    <col min="21" max="21" width="1.28515625" customWidth="1"/>
    <col min="22" max="22" width="16.140625" bestFit="1" customWidth="1"/>
    <col min="23" max="23" width="1.28515625" customWidth="1"/>
    <col min="24" max="24" width="17.4257812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20">
        <v>29114724</v>
      </c>
      <c r="F9" s="20"/>
      <c r="G9" s="21"/>
      <c r="H9" s="22">
        <v>127114215720</v>
      </c>
      <c r="I9" s="21"/>
      <c r="J9" s="22">
        <v>142686066219.20801</v>
      </c>
      <c r="K9" s="21"/>
      <c r="L9" s="22">
        <v>39445538</v>
      </c>
      <c r="M9" s="21"/>
      <c r="N9" s="22">
        <v>0</v>
      </c>
      <c r="O9" s="21"/>
      <c r="P9" s="22">
        <v>0</v>
      </c>
      <c r="Q9" s="21"/>
      <c r="R9" s="22">
        <v>0</v>
      </c>
      <c r="S9" s="21"/>
      <c r="T9" s="22">
        <v>68560262</v>
      </c>
      <c r="U9" s="21"/>
      <c r="V9" s="22">
        <v>2234</v>
      </c>
      <c r="W9" s="21"/>
      <c r="X9" s="22">
        <v>127114215720</v>
      </c>
      <c r="Y9" s="21"/>
      <c r="Z9" s="22">
        <v>151979670484.36899</v>
      </c>
      <c r="AA9" s="21"/>
      <c r="AB9" s="23">
        <f>Z9/10866344710639*100</f>
        <v>1.3986273630319221</v>
      </c>
    </row>
    <row r="10" spans="1:28" ht="21.75" customHeight="1" x14ac:dyDescent="0.2">
      <c r="A10" s="16" t="s">
        <v>20</v>
      </c>
      <c r="B10" s="16"/>
      <c r="C10" s="16"/>
      <c r="E10" s="24">
        <v>80802471</v>
      </c>
      <c r="F10" s="24"/>
      <c r="G10" s="21"/>
      <c r="H10" s="25">
        <v>358582581899</v>
      </c>
      <c r="I10" s="21"/>
      <c r="J10" s="25">
        <v>501111674369.81299</v>
      </c>
      <c r="K10" s="21"/>
      <c r="L10" s="25">
        <v>0</v>
      </c>
      <c r="M10" s="21"/>
      <c r="N10" s="25">
        <v>0</v>
      </c>
      <c r="O10" s="21"/>
      <c r="P10" s="25">
        <v>0</v>
      </c>
      <c r="Q10" s="21"/>
      <c r="R10" s="25">
        <v>0</v>
      </c>
      <c r="S10" s="21"/>
      <c r="T10" s="25">
        <v>80802471</v>
      </c>
      <c r="U10" s="21"/>
      <c r="V10" s="25">
        <v>8030</v>
      </c>
      <c r="W10" s="21"/>
      <c r="X10" s="25">
        <v>358582581899</v>
      </c>
      <c r="Y10" s="21"/>
      <c r="Z10" s="25">
        <v>643828279230.33496</v>
      </c>
      <c r="AA10" s="21"/>
      <c r="AB10" s="33">
        <f t="shared" ref="AB10:AB45" si="0">Z10/10866344710639*100</f>
        <v>5.924975659938128</v>
      </c>
    </row>
    <row r="11" spans="1:28" ht="21.75" customHeight="1" x14ac:dyDescent="0.2">
      <c r="A11" s="16" t="s">
        <v>21</v>
      </c>
      <c r="B11" s="16"/>
      <c r="C11" s="16"/>
      <c r="E11" s="24">
        <v>42413354</v>
      </c>
      <c r="F11" s="24"/>
      <c r="G11" s="21"/>
      <c r="H11" s="25">
        <v>143093562101</v>
      </c>
      <c r="I11" s="21"/>
      <c r="J11" s="25">
        <v>272293177065.06299</v>
      </c>
      <c r="K11" s="21"/>
      <c r="L11" s="25">
        <v>14037635</v>
      </c>
      <c r="M11" s="21"/>
      <c r="N11" s="25">
        <v>116682008584</v>
      </c>
      <c r="O11" s="21"/>
      <c r="P11" s="25">
        <v>0</v>
      </c>
      <c r="Q11" s="21"/>
      <c r="R11" s="25">
        <v>0</v>
      </c>
      <c r="S11" s="21"/>
      <c r="T11" s="25">
        <v>56450989</v>
      </c>
      <c r="U11" s="21"/>
      <c r="V11" s="25">
        <v>9080</v>
      </c>
      <c r="W11" s="21"/>
      <c r="X11" s="25">
        <v>259775570685</v>
      </c>
      <c r="Y11" s="21"/>
      <c r="Z11" s="25">
        <v>508612775523.672</v>
      </c>
      <c r="AA11" s="21"/>
      <c r="AB11" s="33">
        <f t="shared" si="0"/>
        <v>4.6806243411889961</v>
      </c>
    </row>
    <row r="12" spans="1:28" ht="21.75" customHeight="1" x14ac:dyDescent="0.2">
      <c r="A12" s="16" t="s">
        <v>22</v>
      </c>
      <c r="B12" s="16"/>
      <c r="C12" s="16"/>
      <c r="E12" s="24">
        <v>1491158</v>
      </c>
      <c r="F12" s="24"/>
      <c r="G12" s="21"/>
      <c r="H12" s="25">
        <v>269824202603</v>
      </c>
      <c r="I12" s="21"/>
      <c r="J12" s="25">
        <v>584557956915.10596</v>
      </c>
      <c r="K12" s="21"/>
      <c r="L12" s="25">
        <v>0</v>
      </c>
      <c r="M12" s="21"/>
      <c r="N12" s="25">
        <v>0</v>
      </c>
      <c r="O12" s="21"/>
      <c r="P12" s="25">
        <v>0</v>
      </c>
      <c r="Q12" s="21"/>
      <c r="R12" s="25">
        <v>0</v>
      </c>
      <c r="S12" s="21"/>
      <c r="T12" s="25">
        <v>1491158</v>
      </c>
      <c r="U12" s="21"/>
      <c r="V12" s="25">
        <v>605930</v>
      </c>
      <c r="W12" s="21"/>
      <c r="X12" s="25">
        <v>269824202603</v>
      </c>
      <c r="Y12" s="21"/>
      <c r="Z12" s="25">
        <v>896553023093.55396</v>
      </c>
      <c r="AA12" s="21"/>
      <c r="AB12" s="33">
        <f t="shared" si="0"/>
        <v>8.2507323940842632</v>
      </c>
    </row>
    <row r="13" spans="1:28" ht="21.75" customHeight="1" x14ac:dyDescent="0.2">
      <c r="A13" s="16" t="s">
        <v>23</v>
      </c>
      <c r="B13" s="16"/>
      <c r="C13" s="16"/>
      <c r="E13" s="24">
        <v>8614506</v>
      </c>
      <c r="F13" s="24"/>
      <c r="G13" s="21"/>
      <c r="H13" s="25">
        <v>218067768572</v>
      </c>
      <c r="I13" s="21"/>
      <c r="J13" s="25">
        <v>438850000694.95099</v>
      </c>
      <c r="K13" s="21"/>
      <c r="L13" s="25">
        <v>0</v>
      </c>
      <c r="M13" s="21"/>
      <c r="N13" s="25">
        <v>0</v>
      </c>
      <c r="O13" s="21"/>
      <c r="P13" s="25">
        <v>0</v>
      </c>
      <c r="Q13" s="21"/>
      <c r="R13" s="25">
        <v>0</v>
      </c>
      <c r="S13" s="21"/>
      <c r="T13" s="25">
        <v>8614506</v>
      </c>
      <c r="U13" s="21"/>
      <c r="V13" s="25">
        <v>60690</v>
      </c>
      <c r="W13" s="21"/>
      <c r="X13" s="25">
        <v>218067768572</v>
      </c>
      <c r="Y13" s="21"/>
      <c r="Z13" s="25">
        <v>518773014066.54797</v>
      </c>
      <c r="AA13" s="21"/>
      <c r="AB13" s="33">
        <f t="shared" si="0"/>
        <v>4.7741262391448771</v>
      </c>
    </row>
    <row r="14" spans="1:28" ht="21.75" customHeight="1" x14ac:dyDescent="0.2">
      <c r="A14" s="16" t="s">
        <v>24</v>
      </c>
      <c r="B14" s="16"/>
      <c r="C14" s="16"/>
      <c r="E14" s="24">
        <v>66889439</v>
      </c>
      <c r="F14" s="24"/>
      <c r="G14" s="21"/>
      <c r="H14" s="25">
        <v>387147409049</v>
      </c>
      <c r="I14" s="21"/>
      <c r="J14" s="25">
        <v>540271202801.354</v>
      </c>
      <c r="K14" s="21"/>
      <c r="L14" s="25">
        <v>0</v>
      </c>
      <c r="M14" s="21"/>
      <c r="N14" s="25">
        <v>0</v>
      </c>
      <c r="O14" s="21"/>
      <c r="P14" s="25">
        <v>0</v>
      </c>
      <c r="Q14" s="21"/>
      <c r="R14" s="25">
        <v>0</v>
      </c>
      <c r="S14" s="21"/>
      <c r="T14" s="25">
        <v>66889439</v>
      </c>
      <c r="U14" s="21"/>
      <c r="V14" s="25">
        <v>7460</v>
      </c>
      <c r="W14" s="21"/>
      <c r="X14" s="25">
        <v>387147409049</v>
      </c>
      <c r="Y14" s="21"/>
      <c r="Z14" s="25">
        <v>495137981928.51398</v>
      </c>
      <c r="AA14" s="21"/>
      <c r="AB14" s="33">
        <f t="shared" si="0"/>
        <v>4.5566194991378772</v>
      </c>
    </row>
    <row r="15" spans="1:28" ht="21.75" customHeight="1" x14ac:dyDescent="0.2">
      <c r="A15" s="16" t="s">
        <v>25</v>
      </c>
      <c r="B15" s="16"/>
      <c r="C15" s="16"/>
      <c r="E15" s="24">
        <v>17300000</v>
      </c>
      <c r="F15" s="24"/>
      <c r="G15" s="21"/>
      <c r="H15" s="25">
        <v>93731616851</v>
      </c>
      <c r="I15" s="21"/>
      <c r="J15" s="25">
        <v>139218457810</v>
      </c>
      <c r="K15" s="21"/>
      <c r="L15" s="25">
        <v>0</v>
      </c>
      <c r="M15" s="21"/>
      <c r="N15" s="25">
        <v>0</v>
      </c>
      <c r="O15" s="21"/>
      <c r="P15" s="25">
        <v>0</v>
      </c>
      <c r="Q15" s="21"/>
      <c r="R15" s="25">
        <v>0</v>
      </c>
      <c r="S15" s="21"/>
      <c r="T15" s="25">
        <v>17300000</v>
      </c>
      <c r="U15" s="21"/>
      <c r="V15" s="25">
        <v>9920</v>
      </c>
      <c r="W15" s="21"/>
      <c r="X15" s="25">
        <v>93731616851</v>
      </c>
      <c r="Y15" s="21"/>
      <c r="Z15" s="25">
        <v>170289408320</v>
      </c>
      <c r="AA15" s="21"/>
      <c r="AB15" s="33">
        <f t="shared" si="0"/>
        <v>1.5671268752708845</v>
      </c>
    </row>
    <row r="16" spans="1:28" ht="21.75" customHeight="1" x14ac:dyDescent="0.2">
      <c r="A16" s="16" t="s">
        <v>26</v>
      </c>
      <c r="B16" s="16"/>
      <c r="C16" s="16"/>
      <c r="E16" s="24">
        <v>27252778</v>
      </c>
      <c r="F16" s="24"/>
      <c r="G16" s="21"/>
      <c r="H16" s="25">
        <v>165478922141</v>
      </c>
      <c r="I16" s="21"/>
      <c r="J16" s="25">
        <v>199300380372.06201</v>
      </c>
      <c r="K16" s="21"/>
      <c r="L16" s="25">
        <v>0</v>
      </c>
      <c r="M16" s="21"/>
      <c r="N16" s="25">
        <v>0</v>
      </c>
      <c r="O16" s="21"/>
      <c r="P16" s="25">
        <v>0</v>
      </c>
      <c r="Q16" s="21"/>
      <c r="R16" s="25">
        <v>0</v>
      </c>
      <c r="S16" s="21"/>
      <c r="T16" s="25">
        <v>27252778</v>
      </c>
      <c r="U16" s="21"/>
      <c r="V16" s="25">
        <v>7000</v>
      </c>
      <c r="W16" s="21"/>
      <c r="X16" s="25">
        <v>165478922141</v>
      </c>
      <c r="Y16" s="21"/>
      <c r="Z16" s="25">
        <v>189294798182.42001</v>
      </c>
      <c r="AA16" s="21"/>
      <c r="AB16" s="33">
        <f t="shared" si="0"/>
        <v>1.7420282829522757</v>
      </c>
    </row>
    <row r="17" spans="1:28" ht="21.75" customHeight="1" x14ac:dyDescent="0.2">
      <c r="A17" s="16" t="s">
        <v>27</v>
      </c>
      <c r="B17" s="16"/>
      <c r="C17" s="16"/>
      <c r="E17" s="24">
        <v>14783571</v>
      </c>
      <c r="F17" s="24"/>
      <c r="G17" s="21"/>
      <c r="H17" s="25">
        <v>124258731535</v>
      </c>
      <c r="I17" s="21"/>
      <c r="J17" s="25">
        <v>172950976214.84399</v>
      </c>
      <c r="K17" s="21"/>
      <c r="L17" s="25">
        <v>0</v>
      </c>
      <c r="M17" s="21"/>
      <c r="N17" s="25">
        <v>0</v>
      </c>
      <c r="O17" s="21"/>
      <c r="P17" s="25">
        <v>-4200000</v>
      </c>
      <c r="Q17" s="21"/>
      <c r="R17" s="25">
        <v>51067771081</v>
      </c>
      <c r="S17" s="21"/>
      <c r="T17" s="25">
        <v>10583571</v>
      </c>
      <c r="U17" s="21"/>
      <c r="V17" s="25">
        <v>12550</v>
      </c>
      <c r="W17" s="21"/>
      <c r="X17" s="25">
        <v>88956931151</v>
      </c>
      <c r="Y17" s="21"/>
      <c r="Z17" s="25">
        <v>131797087951.93401</v>
      </c>
      <c r="AA17" s="21"/>
      <c r="AB17" s="33">
        <f t="shared" si="0"/>
        <v>1.2128925730001401</v>
      </c>
    </row>
    <row r="18" spans="1:28" ht="21.75" customHeight="1" x14ac:dyDescent="0.2">
      <c r="A18" s="16" t="s">
        <v>28</v>
      </c>
      <c r="B18" s="16"/>
      <c r="C18" s="16"/>
      <c r="E18" s="24">
        <v>29116440</v>
      </c>
      <c r="F18" s="24"/>
      <c r="G18" s="21"/>
      <c r="H18" s="25">
        <v>206703889080</v>
      </c>
      <c r="I18" s="21"/>
      <c r="J18" s="25">
        <v>254821882683.81601</v>
      </c>
      <c r="K18" s="21"/>
      <c r="L18" s="25">
        <v>0</v>
      </c>
      <c r="M18" s="21"/>
      <c r="N18" s="25">
        <v>0</v>
      </c>
      <c r="O18" s="21"/>
      <c r="P18" s="25">
        <v>-8503378</v>
      </c>
      <c r="Q18" s="21"/>
      <c r="R18" s="25">
        <v>75117887766</v>
      </c>
      <c r="S18" s="21"/>
      <c r="T18" s="25">
        <v>20613062</v>
      </c>
      <c r="U18" s="21"/>
      <c r="V18" s="25">
        <v>8250</v>
      </c>
      <c r="W18" s="21"/>
      <c r="X18" s="25">
        <v>146336574154</v>
      </c>
      <c r="Y18" s="21"/>
      <c r="Z18" s="25">
        <v>168743215003.60501</v>
      </c>
      <c r="AA18" s="21"/>
      <c r="AB18" s="33">
        <f t="shared" si="0"/>
        <v>1.55289768084011</v>
      </c>
    </row>
    <row r="19" spans="1:28" ht="21.75" customHeight="1" x14ac:dyDescent="0.2">
      <c r="A19" s="16" t="s">
        <v>29</v>
      </c>
      <c r="B19" s="16"/>
      <c r="C19" s="16"/>
      <c r="E19" s="24">
        <v>64860375</v>
      </c>
      <c r="F19" s="24"/>
      <c r="G19" s="21"/>
      <c r="H19" s="25">
        <v>255956380356</v>
      </c>
      <c r="I19" s="21"/>
      <c r="J19" s="25">
        <v>360410424087</v>
      </c>
      <c r="K19" s="21"/>
      <c r="L19" s="25">
        <v>0</v>
      </c>
      <c r="M19" s="21"/>
      <c r="N19" s="25">
        <v>0</v>
      </c>
      <c r="O19" s="21"/>
      <c r="P19" s="25">
        <v>0</v>
      </c>
      <c r="Q19" s="21"/>
      <c r="R19" s="25">
        <v>0</v>
      </c>
      <c r="S19" s="21"/>
      <c r="T19" s="25">
        <v>64860375</v>
      </c>
      <c r="U19" s="21"/>
      <c r="V19" s="25">
        <v>5830</v>
      </c>
      <c r="W19" s="21"/>
      <c r="X19" s="25">
        <v>255956380356</v>
      </c>
      <c r="Y19" s="21"/>
      <c r="Z19" s="25">
        <v>375212995076.28699</v>
      </c>
      <c r="AA19" s="21"/>
      <c r="AB19" s="33">
        <f t="shared" si="0"/>
        <v>3.4529826272575739</v>
      </c>
    </row>
    <row r="20" spans="1:28" ht="21.75" customHeight="1" x14ac:dyDescent="0.2">
      <c r="A20" s="16" t="s">
        <v>30</v>
      </c>
      <c r="B20" s="16"/>
      <c r="C20" s="16"/>
      <c r="E20" s="24">
        <v>26282424</v>
      </c>
      <c r="F20" s="24"/>
      <c r="G20" s="21"/>
      <c r="H20" s="25">
        <v>463987037790</v>
      </c>
      <c r="I20" s="21"/>
      <c r="J20" s="25">
        <v>547664478112.08002</v>
      </c>
      <c r="K20" s="21"/>
      <c r="L20" s="25">
        <v>0</v>
      </c>
      <c r="M20" s="21"/>
      <c r="N20" s="25">
        <v>0</v>
      </c>
      <c r="O20" s="21"/>
      <c r="P20" s="25">
        <v>0</v>
      </c>
      <c r="Q20" s="21"/>
      <c r="R20" s="25">
        <v>0</v>
      </c>
      <c r="S20" s="21"/>
      <c r="T20" s="25">
        <v>26282424</v>
      </c>
      <c r="U20" s="21"/>
      <c r="V20" s="25">
        <v>24200</v>
      </c>
      <c r="W20" s="21"/>
      <c r="X20" s="25">
        <v>463987037790</v>
      </c>
      <c r="Y20" s="21"/>
      <c r="Z20" s="25">
        <v>631118112872.01599</v>
      </c>
      <c r="AA20" s="21"/>
      <c r="AB20" s="33">
        <f t="shared" si="0"/>
        <v>5.8080074733327951</v>
      </c>
    </row>
    <row r="21" spans="1:28" ht="21.75" customHeight="1" x14ac:dyDescent="0.2">
      <c r="A21" s="16" t="s">
        <v>31</v>
      </c>
      <c r="B21" s="16"/>
      <c r="C21" s="16"/>
      <c r="E21" s="24">
        <v>20684919</v>
      </c>
      <c r="F21" s="24"/>
      <c r="G21" s="21"/>
      <c r="H21" s="25">
        <v>252085599042</v>
      </c>
      <c r="I21" s="21"/>
      <c r="J21" s="25">
        <v>291455348981.04602</v>
      </c>
      <c r="K21" s="21"/>
      <c r="L21" s="25">
        <v>200000</v>
      </c>
      <c r="M21" s="21"/>
      <c r="N21" s="25">
        <v>2997965329</v>
      </c>
      <c r="O21" s="21"/>
      <c r="P21" s="25">
        <v>0</v>
      </c>
      <c r="Q21" s="21"/>
      <c r="R21" s="25">
        <v>0</v>
      </c>
      <c r="S21" s="21"/>
      <c r="T21" s="25">
        <v>20884919</v>
      </c>
      <c r="U21" s="21"/>
      <c r="V21" s="25">
        <v>16460</v>
      </c>
      <c r="W21" s="21"/>
      <c r="X21" s="25">
        <v>255083564371</v>
      </c>
      <c r="Y21" s="21"/>
      <c r="Z21" s="25">
        <v>341108457363.09998</v>
      </c>
      <c r="AA21" s="21"/>
      <c r="AB21" s="33">
        <f t="shared" si="0"/>
        <v>3.1391278893364039</v>
      </c>
    </row>
    <row r="22" spans="1:28" ht="21.75" customHeight="1" x14ac:dyDescent="0.2">
      <c r="A22" s="16" t="s">
        <v>32</v>
      </c>
      <c r="B22" s="16"/>
      <c r="C22" s="16"/>
      <c r="E22" s="24">
        <v>21031145</v>
      </c>
      <c r="F22" s="24"/>
      <c r="G22" s="21"/>
      <c r="H22" s="25">
        <v>135462501484</v>
      </c>
      <c r="I22" s="21"/>
      <c r="J22" s="25">
        <v>163400936370.84399</v>
      </c>
      <c r="K22" s="21"/>
      <c r="L22" s="25">
        <v>26570000</v>
      </c>
      <c r="M22" s="21"/>
      <c r="N22" s="25">
        <v>199808459175</v>
      </c>
      <c r="O22" s="21"/>
      <c r="P22" s="25">
        <v>0</v>
      </c>
      <c r="Q22" s="21"/>
      <c r="R22" s="25">
        <v>0</v>
      </c>
      <c r="S22" s="21"/>
      <c r="T22" s="25">
        <v>47601145</v>
      </c>
      <c r="U22" s="21"/>
      <c r="V22" s="25">
        <v>8760</v>
      </c>
      <c r="W22" s="21"/>
      <c r="X22" s="25">
        <v>335270960659</v>
      </c>
      <c r="Y22" s="21"/>
      <c r="Z22" s="25">
        <v>413762728186.55402</v>
      </c>
      <c r="AA22" s="21"/>
      <c r="AB22" s="33">
        <f t="shared" si="0"/>
        <v>3.8077452833007221</v>
      </c>
    </row>
    <row r="23" spans="1:28" ht="21.75" customHeight="1" x14ac:dyDescent="0.2">
      <c r="A23" s="16" t="s">
        <v>33</v>
      </c>
      <c r="B23" s="16"/>
      <c r="C23" s="16"/>
      <c r="E23" s="24">
        <v>10359466</v>
      </c>
      <c r="F23" s="24"/>
      <c r="G23" s="21"/>
      <c r="H23" s="25">
        <v>159588547703</v>
      </c>
      <c r="I23" s="21"/>
      <c r="J23" s="25">
        <v>194383214369.07599</v>
      </c>
      <c r="K23" s="21"/>
      <c r="L23" s="25">
        <v>0</v>
      </c>
      <c r="M23" s="21"/>
      <c r="N23" s="25">
        <v>0</v>
      </c>
      <c r="O23" s="21"/>
      <c r="P23" s="25">
        <v>-10359466</v>
      </c>
      <c r="Q23" s="21"/>
      <c r="R23" s="25">
        <v>186642366962</v>
      </c>
      <c r="S23" s="21"/>
      <c r="T23" s="25">
        <v>0</v>
      </c>
      <c r="U23" s="21"/>
      <c r="V23" s="25">
        <v>0</v>
      </c>
      <c r="W23" s="21"/>
      <c r="X23" s="25">
        <v>0</v>
      </c>
      <c r="Y23" s="21"/>
      <c r="Z23" s="25">
        <v>0</v>
      </c>
      <c r="AA23" s="21"/>
      <c r="AB23" s="33">
        <f t="shared" si="0"/>
        <v>0</v>
      </c>
    </row>
    <row r="24" spans="1:28" ht="21.75" customHeight="1" x14ac:dyDescent="0.2">
      <c r="A24" s="16" t="s">
        <v>34</v>
      </c>
      <c r="B24" s="16"/>
      <c r="C24" s="16"/>
      <c r="E24" s="24">
        <v>2535127</v>
      </c>
      <c r="F24" s="24"/>
      <c r="G24" s="21"/>
      <c r="H24" s="25">
        <v>147918431557</v>
      </c>
      <c r="I24" s="21"/>
      <c r="J24" s="25">
        <v>349960598748.505</v>
      </c>
      <c r="K24" s="21"/>
      <c r="L24" s="25">
        <v>0</v>
      </c>
      <c r="M24" s="21"/>
      <c r="N24" s="25">
        <v>0</v>
      </c>
      <c r="O24" s="21"/>
      <c r="P24" s="25">
        <v>0</v>
      </c>
      <c r="Q24" s="21"/>
      <c r="R24" s="25">
        <v>0</v>
      </c>
      <c r="S24" s="21"/>
      <c r="T24" s="25">
        <v>2535127</v>
      </c>
      <c r="U24" s="21"/>
      <c r="V24" s="25">
        <v>137630</v>
      </c>
      <c r="W24" s="21"/>
      <c r="X24" s="25">
        <v>147918431557</v>
      </c>
      <c r="Y24" s="21"/>
      <c r="Z24" s="25">
        <v>346212458350.75299</v>
      </c>
      <c r="AA24" s="21"/>
      <c r="AB24" s="33">
        <f t="shared" si="0"/>
        <v>3.1860986152204793</v>
      </c>
    </row>
    <row r="25" spans="1:28" ht="21.75" customHeight="1" x14ac:dyDescent="0.2">
      <c r="A25" s="16" t="s">
        <v>35</v>
      </c>
      <c r="B25" s="16"/>
      <c r="C25" s="16"/>
      <c r="E25" s="24">
        <v>1440000</v>
      </c>
      <c r="F25" s="24"/>
      <c r="G25" s="21"/>
      <c r="H25" s="25">
        <v>104449661240</v>
      </c>
      <c r="I25" s="21"/>
      <c r="J25" s="25">
        <v>180380397312</v>
      </c>
      <c r="K25" s="21"/>
      <c r="L25" s="25">
        <v>0</v>
      </c>
      <c r="M25" s="21"/>
      <c r="N25" s="25">
        <v>0</v>
      </c>
      <c r="O25" s="21"/>
      <c r="P25" s="25">
        <v>0</v>
      </c>
      <c r="Q25" s="21"/>
      <c r="R25" s="25">
        <v>0</v>
      </c>
      <c r="S25" s="21"/>
      <c r="T25" s="25">
        <v>1440000</v>
      </c>
      <c r="U25" s="21"/>
      <c r="V25" s="25">
        <v>126110</v>
      </c>
      <c r="W25" s="21"/>
      <c r="X25" s="25">
        <v>104449661240</v>
      </c>
      <c r="Y25" s="21"/>
      <c r="Z25" s="25">
        <v>180194644368</v>
      </c>
      <c r="AA25" s="21"/>
      <c r="AB25" s="33">
        <f t="shared" si="0"/>
        <v>1.6582820549726842</v>
      </c>
    </row>
    <row r="26" spans="1:28" ht="21.75" customHeight="1" x14ac:dyDescent="0.2">
      <c r="A26" s="16" t="s">
        <v>36</v>
      </c>
      <c r="B26" s="16"/>
      <c r="C26" s="16"/>
      <c r="E26" s="24">
        <v>49173490</v>
      </c>
      <c r="F26" s="24"/>
      <c r="G26" s="21"/>
      <c r="H26" s="25">
        <v>132312799254</v>
      </c>
      <c r="I26" s="21"/>
      <c r="J26" s="25">
        <v>212787925480.14999</v>
      </c>
      <c r="K26" s="21"/>
      <c r="L26" s="25">
        <v>0</v>
      </c>
      <c r="M26" s="21"/>
      <c r="N26" s="25">
        <v>0</v>
      </c>
      <c r="O26" s="21"/>
      <c r="P26" s="25">
        <v>0</v>
      </c>
      <c r="Q26" s="21"/>
      <c r="R26" s="25">
        <v>0</v>
      </c>
      <c r="S26" s="21"/>
      <c r="T26" s="25">
        <v>49173490</v>
      </c>
      <c r="U26" s="21"/>
      <c r="V26" s="25">
        <v>4757</v>
      </c>
      <c r="W26" s="21"/>
      <c r="X26" s="25">
        <v>132312799254</v>
      </c>
      <c r="Y26" s="21"/>
      <c r="Z26" s="25">
        <v>232110103533.38101</v>
      </c>
      <c r="AA26" s="21"/>
      <c r="AB26" s="33">
        <f t="shared" si="0"/>
        <v>2.136045834310107</v>
      </c>
    </row>
    <row r="27" spans="1:28" ht="21.75" customHeight="1" x14ac:dyDescent="0.2">
      <c r="A27" s="16" t="s">
        <v>37</v>
      </c>
      <c r="B27" s="16"/>
      <c r="C27" s="16"/>
      <c r="E27" s="24">
        <v>3077</v>
      </c>
      <c r="F27" s="24"/>
      <c r="G27" s="21"/>
      <c r="H27" s="25">
        <v>50985990628</v>
      </c>
      <c r="I27" s="21"/>
      <c r="J27" s="25">
        <v>54700542864</v>
      </c>
      <c r="K27" s="21"/>
      <c r="L27" s="25">
        <v>0</v>
      </c>
      <c r="M27" s="21"/>
      <c r="N27" s="25">
        <v>0</v>
      </c>
      <c r="O27" s="21"/>
      <c r="P27" s="25">
        <v>-3077</v>
      </c>
      <c r="Q27" s="21"/>
      <c r="R27" s="25">
        <v>62853004887</v>
      </c>
      <c r="S27" s="21"/>
      <c r="T27" s="25">
        <v>0</v>
      </c>
      <c r="U27" s="21"/>
      <c r="V27" s="25">
        <v>0</v>
      </c>
      <c r="W27" s="21"/>
      <c r="X27" s="25">
        <v>0</v>
      </c>
      <c r="Y27" s="21"/>
      <c r="Z27" s="25">
        <v>0</v>
      </c>
      <c r="AA27" s="21"/>
      <c r="AB27" s="33">
        <f t="shared" si="0"/>
        <v>0</v>
      </c>
    </row>
    <row r="28" spans="1:28" ht="21.75" customHeight="1" x14ac:dyDescent="0.2">
      <c r="A28" s="16" t="s">
        <v>38</v>
      </c>
      <c r="B28" s="16"/>
      <c r="C28" s="16"/>
      <c r="E28" s="24">
        <v>14456055</v>
      </c>
      <c r="F28" s="24"/>
      <c r="G28" s="21"/>
      <c r="H28" s="25">
        <v>166209208465</v>
      </c>
      <c r="I28" s="21"/>
      <c r="J28" s="25">
        <v>209283478447.862</v>
      </c>
      <c r="K28" s="21"/>
      <c r="L28" s="25">
        <v>0</v>
      </c>
      <c r="M28" s="21"/>
      <c r="N28" s="25">
        <v>0</v>
      </c>
      <c r="O28" s="21"/>
      <c r="P28" s="25">
        <v>0</v>
      </c>
      <c r="Q28" s="21"/>
      <c r="R28" s="25">
        <v>0</v>
      </c>
      <c r="S28" s="21"/>
      <c r="T28" s="25">
        <v>14456055</v>
      </c>
      <c r="U28" s="21"/>
      <c r="V28" s="25">
        <v>16620</v>
      </c>
      <c r="W28" s="21"/>
      <c r="X28" s="25">
        <v>166209208465</v>
      </c>
      <c r="Y28" s="21"/>
      <c r="Z28" s="25">
        <v>238402427128.40701</v>
      </c>
      <c r="AA28" s="21"/>
      <c r="AB28" s="33">
        <f t="shared" si="0"/>
        <v>2.1939523683156525</v>
      </c>
    </row>
    <row r="29" spans="1:28" ht="21.75" customHeight="1" x14ac:dyDescent="0.2">
      <c r="A29" s="16" t="s">
        <v>39</v>
      </c>
      <c r="B29" s="16"/>
      <c r="C29" s="16"/>
      <c r="E29" s="24">
        <v>185417682</v>
      </c>
      <c r="F29" s="24"/>
      <c r="G29" s="21"/>
      <c r="H29" s="25">
        <v>481601024249</v>
      </c>
      <c r="I29" s="21"/>
      <c r="J29" s="25">
        <v>712755578454.474</v>
      </c>
      <c r="K29" s="21"/>
      <c r="L29" s="25">
        <v>21600000</v>
      </c>
      <c r="M29" s="21"/>
      <c r="N29" s="25">
        <v>91633061258</v>
      </c>
      <c r="O29" s="21"/>
      <c r="P29" s="25">
        <v>0</v>
      </c>
      <c r="Q29" s="21"/>
      <c r="R29" s="25">
        <v>0</v>
      </c>
      <c r="S29" s="21"/>
      <c r="T29" s="25">
        <v>207017682</v>
      </c>
      <c r="U29" s="21"/>
      <c r="V29" s="25">
        <v>3968</v>
      </c>
      <c r="W29" s="21"/>
      <c r="X29" s="25">
        <v>573234085507</v>
      </c>
      <c r="Y29" s="21"/>
      <c r="Z29" s="25">
        <v>815096383342.38</v>
      </c>
      <c r="AA29" s="21"/>
      <c r="AB29" s="33">
        <f t="shared" si="0"/>
        <v>7.5011092050516019</v>
      </c>
    </row>
    <row r="30" spans="1:28" ht="21.75" customHeight="1" x14ac:dyDescent="0.2">
      <c r="A30" s="16" t="s">
        <v>40</v>
      </c>
      <c r="B30" s="16"/>
      <c r="C30" s="16"/>
      <c r="E30" s="24">
        <v>14040447</v>
      </c>
      <c r="F30" s="24"/>
      <c r="G30" s="21"/>
      <c r="H30" s="25">
        <v>123902183684</v>
      </c>
      <c r="I30" s="21"/>
      <c r="J30" s="25">
        <v>137229356295.19701</v>
      </c>
      <c r="K30" s="21"/>
      <c r="L30" s="25">
        <v>0</v>
      </c>
      <c r="M30" s="21"/>
      <c r="N30" s="25">
        <v>0</v>
      </c>
      <c r="O30" s="21"/>
      <c r="P30" s="25">
        <v>0</v>
      </c>
      <c r="Q30" s="21"/>
      <c r="R30" s="25">
        <v>0</v>
      </c>
      <c r="S30" s="21"/>
      <c r="T30" s="25">
        <v>14040447</v>
      </c>
      <c r="U30" s="21"/>
      <c r="V30" s="25">
        <v>11220</v>
      </c>
      <c r="W30" s="21"/>
      <c r="X30" s="25">
        <v>123902183684</v>
      </c>
      <c r="Y30" s="21"/>
      <c r="Z30" s="25">
        <v>156316078947.422</v>
      </c>
      <c r="AA30" s="21"/>
      <c r="AB30" s="33">
        <f t="shared" si="0"/>
        <v>1.4385341447375248</v>
      </c>
    </row>
    <row r="31" spans="1:28" ht="21.75" customHeight="1" x14ac:dyDescent="0.2">
      <c r="A31" s="16" t="s">
        <v>41</v>
      </c>
      <c r="B31" s="16"/>
      <c r="C31" s="16"/>
      <c r="E31" s="24">
        <v>113463058</v>
      </c>
      <c r="F31" s="24"/>
      <c r="G31" s="21"/>
      <c r="H31" s="25">
        <v>230502170816</v>
      </c>
      <c r="I31" s="21"/>
      <c r="J31" s="25">
        <v>215376996118.45599</v>
      </c>
      <c r="K31" s="21"/>
      <c r="L31" s="25">
        <v>0</v>
      </c>
      <c r="M31" s="21"/>
      <c r="N31" s="25">
        <v>0</v>
      </c>
      <c r="O31" s="21"/>
      <c r="P31" s="25">
        <v>0</v>
      </c>
      <c r="Q31" s="21"/>
      <c r="R31" s="25">
        <v>0</v>
      </c>
      <c r="S31" s="21"/>
      <c r="T31" s="25">
        <v>113463058</v>
      </c>
      <c r="U31" s="21"/>
      <c r="V31" s="25">
        <v>1887</v>
      </c>
      <c r="W31" s="21"/>
      <c r="X31" s="25">
        <v>230502170816</v>
      </c>
      <c r="Y31" s="21"/>
      <c r="Z31" s="25">
        <v>212449760415.85199</v>
      </c>
      <c r="AA31" s="21"/>
      <c r="AB31" s="33">
        <f t="shared" si="0"/>
        <v>1.9551170708568364</v>
      </c>
    </row>
    <row r="32" spans="1:28" ht="21.75" customHeight="1" x14ac:dyDescent="0.2">
      <c r="A32" s="16" t="s">
        <v>42</v>
      </c>
      <c r="B32" s="16"/>
      <c r="C32" s="16"/>
      <c r="E32" s="24">
        <v>19238020</v>
      </c>
      <c r="F32" s="24"/>
      <c r="G32" s="21"/>
      <c r="H32" s="25">
        <v>218877826328</v>
      </c>
      <c r="I32" s="21"/>
      <c r="J32" s="25">
        <v>378922805592.19</v>
      </c>
      <c r="K32" s="21"/>
      <c r="L32" s="25">
        <v>0</v>
      </c>
      <c r="M32" s="21"/>
      <c r="N32" s="25">
        <v>0</v>
      </c>
      <c r="O32" s="21"/>
      <c r="P32" s="25">
        <v>-1324441</v>
      </c>
      <c r="Q32" s="21"/>
      <c r="R32" s="25">
        <v>24674397677</v>
      </c>
      <c r="S32" s="21"/>
      <c r="T32" s="25">
        <v>17913579</v>
      </c>
      <c r="U32" s="21"/>
      <c r="V32" s="25">
        <v>19670</v>
      </c>
      <c r="W32" s="21"/>
      <c r="X32" s="25">
        <v>203809187912</v>
      </c>
      <c r="Y32" s="21"/>
      <c r="Z32" s="25">
        <v>349636355365.271</v>
      </c>
      <c r="AA32" s="21"/>
      <c r="AB32" s="33">
        <f t="shared" si="0"/>
        <v>3.2176078035049791</v>
      </c>
    </row>
    <row r="33" spans="1:28" ht="21.75" customHeight="1" x14ac:dyDescent="0.2">
      <c r="A33" s="16" t="s">
        <v>43</v>
      </c>
      <c r="B33" s="16"/>
      <c r="C33" s="16"/>
      <c r="E33" s="24">
        <v>95408936</v>
      </c>
      <c r="F33" s="24"/>
      <c r="G33" s="21"/>
      <c r="H33" s="25">
        <v>589653097407</v>
      </c>
      <c r="I33" s="21"/>
      <c r="J33" s="25">
        <v>1097241814877.5</v>
      </c>
      <c r="K33" s="21"/>
      <c r="L33" s="25">
        <v>0</v>
      </c>
      <c r="M33" s="21"/>
      <c r="N33" s="25">
        <v>0</v>
      </c>
      <c r="O33" s="21"/>
      <c r="P33" s="25">
        <v>0</v>
      </c>
      <c r="Q33" s="21"/>
      <c r="R33" s="25">
        <v>0</v>
      </c>
      <c r="S33" s="21"/>
      <c r="T33" s="25">
        <v>95408936</v>
      </c>
      <c r="U33" s="21"/>
      <c r="V33" s="25">
        <v>15870</v>
      </c>
      <c r="W33" s="21"/>
      <c r="X33" s="25">
        <v>589653097407</v>
      </c>
      <c r="Y33" s="21"/>
      <c r="Z33" s="25">
        <v>1502435513555.3101</v>
      </c>
      <c r="AA33" s="21"/>
      <c r="AB33" s="33">
        <f t="shared" si="0"/>
        <v>13.826503332664464</v>
      </c>
    </row>
    <row r="34" spans="1:28" ht="21.75" customHeight="1" x14ac:dyDescent="0.2">
      <c r="A34" s="16" t="s">
        <v>44</v>
      </c>
      <c r="B34" s="16"/>
      <c r="C34" s="16"/>
      <c r="E34" s="24">
        <v>14860920</v>
      </c>
      <c r="F34" s="24"/>
      <c r="G34" s="21"/>
      <c r="H34" s="25">
        <v>233355137430</v>
      </c>
      <c r="I34" s="21"/>
      <c r="J34" s="25">
        <v>309666946856.40002</v>
      </c>
      <c r="K34" s="21"/>
      <c r="L34" s="25">
        <v>0</v>
      </c>
      <c r="M34" s="21"/>
      <c r="N34" s="25">
        <v>0</v>
      </c>
      <c r="O34" s="21"/>
      <c r="P34" s="25">
        <v>0</v>
      </c>
      <c r="Q34" s="21"/>
      <c r="R34" s="25">
        <v>0</v>
      </c>
      <c r="S34" s="21"/>
      <c r="T34" s="25">
        <v>14860920</v>
      </c>
      <c r="U34" s="21"/>
      <c r="V34" s="25">
        <v>21440</v>
      </c>
      <c r="W34" s="21"/>
      <c r="X34" s="25">
        <v>233355137430</v>
      </c>
      <c r="Y34" s="21"/>
      <c r="Z34" s="25">
        <v>316155206695.29602</v>
      </c>
      <c r="AA34" s="21"/>
      <c r="AB34" s="33">
        <f t="shared" si="0"/>
        <v>2.9094899445418423</v>
      </c>
    </row>
    <row r="35" spans="1:28" ht="21.75" customHeight="1" x14ac:dyDescent="0.2">
      <c r="A35" s="16" t="s">
        <v>45</v>
      </c>
      <c r="B35" s="16"/>
      <c r="C35" s="16"/>
      <c r="E35" s="24">
        <v>515000</v>
      </c>
      <c r="F35" s="24"/>
      <c r="G35" s="21"/>
      <c r="H35" s="25">
        <v>8416695058</v>
      </c>
      <c r="I35" s="21"/>
      <c r="J35" s="25">
        <v>10353245953</v>
      </c>
      <c r="K35" s="21"/>
      <c r="L35" s="25">
        <v>0</v>
      </c>
      <c r="M35" s="21"/>
      <c r="N35" s="25">
        <v>0</v>
      </c>
      <c r="O35" s="21"/>
      <c r="P35" s="25">
        <v>-257500</v>
      </c>
      <c r="Q35" s="21"/>
      <c r="R35" s="25">
        <v>5555757799</v>
      </c>
      <c r="S35" s="21"/>
      <c r="T35" s="25">
        <v>257500</v>
      </c>
      <c r="U35" s="21"/>
      <c r="V35" s="25">
        <v>18900</v>
      </c>
      <c r="W35" s="21"/>
      <c r="X35" s="25">
        <v>4208347527</v>
      </c>
      <c r="Y35" s="21"/>
      <c r="Z35" s="25">
        <v>4829130022.5</v>
      </c>
      <c r="AA35" s="21"/>
      <c r="AB35" s="33">
        <f t="shared" si="0"/>
        <v>4.4441163529184792E-2</v>
      </c>
    </row>
    <row r="36" spans="1:28" ht="21.75" customHeight="1" x14ac:dyDescent="0.2">
      <c r="A36" s="16" t="s">
        <v>46</v>
      </c>
      <c r="B36" s="16"/>
      <c r="C36" s="16"/>
      <c r="E36" s="24">
        <v>26122298</v>
      </c>
      <c r="F36" s="24"/>
      <c r="G36" s="21"/>
      <c r="H36" s="25">
        <v>275376795916</v>
      </c>
      <c r="I36" s="21"/>
      <c r="J36" s="25">
        <v>390360811905.08801</v>
      </c>
      <c r="K36" s="21"/>
      <c r="L36" s="25">
        <v>0</v>
      </c>
      <c r="M36" s="21"/>
      <c r="N36" s="25">
        <v>0</v>
      </c>
      <c r="O36" s="21"/>
      <c r="P36" s="25">
        <v>0</v>
      </c>
      <c r="Q36" s="21"/>
      <c r="R36" s="25">
        <v>0</v>
      </c>
      <c r="S36" s="21"/>
      <c r="T36" s="25">
        <v>26122298</v>
      </c>
      <c r="U36" s="21"/>
      <c r="V36" s="25">
        <v>16700</v>
      </c>
      <c r="W36" s="21"/>
      <c r="X36" s="25">
        <v>275376795916</v>
      </c>
      <c r="Y36" s="21"/>
      <c r="Z36" s="25">
        <v>432870223028.88202</v>
      </c>
      <c r="AA36" s="21"/>
      <c r="AB36" s="33">
        <f t="shared" si="0"/>
        <v>3.9835863352012781</v>
      </c>
    </row>
    <row r="37" spans="1:28" ht="21.75" customHeight="1" x14ac:dyDescent="0.2">
      <c r="A37" s="16" t="s">
        <v>47</v>
      </c>
      <c r="B37" s="16"/>
      <c r="C37" s="16"/>
      <c r="E37" s="24">
        <v>37252222</v>
      </c>
      <c r="F37" s="24"/>
      <c r="G37" s="21"/>
      <c r="H37" s="25">
        <v>155341700899</v>
      </c>
      <c r="I37" s="21"/>
      <c r="J37" s="25">
        <v>151590439790.478</v>
      </c>
      <c r="K37" s="21"/>
      <c r="L37" s="25">
        <v>0</v>
      </c>
      <c r="M37" s="21"/>
      <c r="N37" s="25">
        <v>0</v>
      </c>
      <c r="O37" s="21"/>
      <c r="P37" s="25">
        <v>0</v>
      </c>
      <c r="Q37" s="21"/>
      <c r="R37" s="25">
        <v>0</v>
      </c>
      <c r="S37" s="21"/>
      <c r="T37" s="25">
        <v>37252222</v>
      </c>
      <c r="U37" s="21"/>
      <c r="V37" s="25">
        <v>3998</v>
      </c>
      <c r="W37" s="21"/>
      <c r="X37" s="25">
        <v>155341700899</v>
      </c>
      <c r="Y37" s="21"/>
      <c r="Z37" s="25">
        <v>147783120771.112</v>
      </c>
      <c r="AA37" s="21"/>
      <c r="AB37" s="33">
        <f t="shared" si="0"/>
        <v>1.3600076631695732</v>
      </c>
    </row>
    <row r="38" spans="1:28" ht="21.75" customHeight="1" x14ac:dyDescent="0.2">
      <c r="A38" s="16" t="s">
        <v>48</v>
      </c>
      <c r="B38" s="16"/>
      <c r="C38" s="16"/>
      <c r="E38" s="24">
        <v>14707675</v>
      </c>
      <c r="F38" s="24"/>
      <c r="G38" s="21"/>
      <c r="H38" s="25">
        <v>127003086221</v>
      </c>
      <c r="I38" s="21"/>
      <c r="J38" s="25">
        <v>109454885041.875</v>
      </c>
      <c r="K38" s="21"/>
      <c r="L38" s="25">
        <v>0</v>
      </c>
      <c r="M38" s="21"/>
      <c r="N38" s="25">
        <v>0</v>
      </c>
      <c r="O38" s="21"/>
      <c r="P38" s="25">
        <v>-14707675</v>
      </c>
      <c r="Q38" s="21"/>
      <c r="R38" s="25">
        <v>105756139602</v>
      </c>
      <c r="S38" s="21"/>
      <c r="T38" s="25">
        <v>0</v>
      </c>
      <c r="U38" s="21"/>
      <c r="V38" s="25">
        <v>0</v>
      </c>
      <c r="W38" s="21"/>
      <c r="X38" s="25">
        <v>0</v>
      </c>
      <c r="Y38" s="21"/>
      <c r="Z38" s="25">
        <v>0</v>
      </c>
      <c r="AA38" s="21"/>
      <c r="AB38" s="33">
        <f t="shared" si="0"/>
        <v>0</v>
      </c>
    </row>
    <row r="39" spans="1:28" ht="21.75" customHeight="1" x14ac:dyDescent="0.2">
      <c r="A39" s="16" t="s">
        <v>49</v>
      </c>
      <c r="B39" s="16"/>
      <c r="C39" s="16"/>
      <c r="E39" s="24">
        <v>12705173</v>
      </c>
      <c r="F39" s="24"/>
      <c r="G39" s="21"/>
      <c r="H39" s="25">
        <v>44415707707</v>
      </c>
      <c r="I39" s="21"/>
      <c r="J39" s="25">
        <f>58698015131.1778-13</f>
        <v>58698015118.177803</v>
      </c>
      <c r="K39" s="21"/>
      <c r="L39" s="25">
        <v>0</v>
      </c>
      <c r="M39" s="21"/>
      <c r="N39" s="25">
        <v>0</v>
      </c>
      <c r="O39" s="21"/>
      <c r="P39" s="25">
        <v>0</v>
      </c>
      <c r="Q39" s="21"/>
      <c r="R39" s="25">
        <v>0</v>
      </c>
      <c r="S39" s="21"/>
      <c r="T39" s="25">
        <v>12705173</v>
      </c>
      <c r="U39" s="21"/>
      <c r="V39" s="25">
        <v>5910</v>
      </c>
      <c r="W39" s="21"/>
      <c r="X39" s="25">
        <v>44415707708</v>
      </c>
      <c r="Y39" s="21"/>
      <c r="Z39" s="25">
        <v>74507145495.116104</v>
      </c>
      <c r="AA39" s="21"/>
      <c r="AB39" s="33">
        <f t="shared" si="0"/>
        <v>0.68566889307466738</v>
      </c>
    </row>
    <row r="40" spans="1:28" ht="21.75" customHeight="1" x14ac:dyDescent="0.2">
      <c r="A40" s="16" t="s">
        <v>50</v>
      </c>
      <c r="B40" s="16"/>
      <c r="C40" s="16"/>
      <c r="E40" s="24">
        <v>360000</v>
      </c>
      <c r="F40" s="24"/>
      <c r="G40" s="21"/>
      <c r="H40" s="25">
        <v>3549219768</v>
      </c>
      <c r="I40" s="21"/>
      <c r="J40" s="25">
        <v>4515225408</v>
      </c>
      <c r="K40" s="21"/>
      <c r="L40" s="25">
        <v>0</v>
      </c>
      <c r="M40" s="21"/>
      <c r="N40" s="25">
        <v>0</v>
      </c>
      <c r="O40" s="21"/>
      <c r="P40" s="25">
        <v>0</v>
      </c>
      <c r="Q40" s="21"/>
      <c r="R40" s="25">
        <v>0</v>
      </c>
      <c r="S40" s="21"/>
      <c r="T40" s="25">
        <v>360000</v>
      </c>
      <c r="U40" s="21"/>
      <c r="V40" s="25">
        <v>13080</v>
      </c>
      <c r="W40" s="21"/>
      <c r="X40" s="25">
        <v>3549219768</v>
      </c>
      <c r="Y40" s="21"/>
      <c r="Z40" s="25">
        <v>4672400976</v>
      </c>
      <c r="AA40" s="21"/>
      <c r="AB40" s="33">
        <f t="shared" si="0"/>
        <v>4.2998828956947725E-2</v>
      </c>
    </row>
    <row r="41" spans="1:28" ht="21.75" customHeight="1" x14ac:dyDescent="0.2">
      <c r="A41" s="16" t="s">
        <v>51</v>
      </c>
      <c r="B41" s="16"/>
      <c r="C41" s="16"/>
      <c r="E41" s="24">
        <v>10200</v>
      </c>
      <c r="F41" s="24"/>
      <c r="G41" s="21"/>
      <c r="H41" s="25">
        <v>698446833</v>
      </c>
      <c r="I41" s="21"/>
      <c r="J41" s="25">
        <v>464490120.52200001</v>
      </c>
      <c r="K41" s="21"/>
      <c r="L41" s="25">
        <v>0</v>
      </c>
      <c r="M41" s="21"/>
      <c r="N41" s="25">
        <v>0</v>
      </c>
      <c r="O41" s="21"/>
      <c r="P41" s="25">
        <v>0</v>
      </c>
      <c r="Q41" s="21"/>
      <c r="R41" s="25">
        <v>0</v>
      </c>
      <c r="S41" s="21"/>
      <c r="T41" s="25">
        <v>10200</v>
      </c>
      <c r="U41" s="21"/>
      <c r="V41" s="25">
        <v>45893</v>
      </c>
      <c r="W41" s="21"/>
      <c r="X41" s="25">
        <v>698446833</v>
      </c>
      <c r="Y41" s="21"/>
      <c r="Z41" s="25">
        <v>464490120.52200001</v>
      </c>
      <c r="AA41" s="21"/>
      <c r="AB41" s="33">
        <f t="shared" si="0"/>
        <v>4.2745756083665187E-3</v>
      </c>
    </row>
    <row r="42" spans="1:28" ht="21.75" customHeight="1" x14ac:dyDescent="0.2">
      <c r="A42" s="16" t="s">
        <v>52</v>
      </c>
      <c r="B42" s="16"/>
      <c r="C42" s="16"/>
      <c r="E42" s="24">
        <v>267500</v>
      </c>
      <c r="F42" s="24"/>
      <c r="G42" s="21"/>
      <c r="H42" s="25">
        <v>7643907195</v>
      </c>
      <c r="I42" s="21"/>
      <c r="J42" s="25">
        <v>7883337082.5</v>
      </c>
      <c r="K42" s="21"/>
      <c r="L42" s="25">
        <v>0</v>
      </c>
      <c r="M42" s="21"/>
      <c r="N42" s="25">
        <v>0</v>
      </c>
      <c r="O42" s="21"/>
      <c r="P42" s="25">
        <v>-133750</v>
      </c>
      <c r="Q42" s="21"/>
      <c r="R42" s="25">
        <v>4678243041</v>
      </c>
      <c r="S42" s="21"/>
      <c r="T42" s="25">
        <v>133750</v>
      </c>
      <c r="U42" s="21"/>
      <c r="V42" s="25">
        <v>42050</v>
      </c>
      <c r="W42" s="21"/>
      <c r="X42" s="25">
        <v>3821953597</v>
      </c>
      <c r="Y42" s="21"/>
      <c r="Z42" s="25">
        <v>5580712530.625</v>
      </c>
      <c r="AA42" s="21"/>
      <c r="AB42" s="33">
        <f t="shared" si="0"/>
        <v>5.1357771902459957E-2</v>
      </c>
    </row>
    <row r="43" spans="1:28" ht="21.75" customHeight="1" x14ac:dyDescent="0.2">
      <c r="A43" s="16" t="s">
        <v>53</v>
      </c>
      <c r="B43" s="16"/>
      <c r="C43" s="16"/>
      <c r="E43" s="24">
        <v>0</v>
      </c>
      <c r="F43" s="24"/>
      <c r="G43" s="21"/>
      <c r="H43" s="25">
        <v>0</v>
      </c>
      <c r="I43" s="21"/>
      <c r="J43" s="25">
        <v>0</v>
      </c>
      <c r="K43" s="21"/>
      <c r="L43" s="25">
        <v>4900000</v>
      </c>
      <c r="M43" s="21"/>
      <c r="N43" s="25">
        <v>49615482385</v>
      </c>
      <c r="O43" s="21"/>
      <c r="P43" s="25">
        <v>0</v>
      </c>
      <c r="Q43" s="21"/>
      <c r="R43" s="25">
        <v>0</v>
      </c>
      <c r="S43" s="21"/>
      <c r="T43" s="25">
        <v>4900000</v>
      </c>
      <c r="U43" s="21"/>
      <c r="V43" s="25">
        <v>10430</v>
      </c>
      <c r="W43" s="21"/>
      <c r="X43" s="25">
        <v>49615482384</v>
      </c>
      <c r="Y43" s="21"/>
      <c r="Z43" s="25">
        <f>50711942890-14</f>
        <v>50711942876</v>
      </c>
      <c r="AA43" s="21"/>
      <c r="AB43" s="33">
        <f t="shared" si="0"/>
        <v>0.46668814791370505</v>
      </c>
    </row>
    <row r="44" spans="1:28" ht="21.75" customHeight="1" x14ac:dyDescent="0.2">
      <c r="A44" s="16" t="s">
        <v>54</v>
      </c>
      <c r="B44" s="16"/>
      <c r="C44" s="16"/>
      <c r="E44" s="24">
        <v>0</v>
      </c>
      <c r="F44" s="24"/>
      <c r="G44" s="21"/>
      <c r="H44" s="25">
        <v>0</v>
      </c>
      <c r="I44" s="21"/>
      <c r="J44" s="25">
        <v>0</v>
      </c>
      <c r="K44" s="21"/>
      <c r="L44" s="25">
        <v>6700000</v>
      </c>
      <c r="M44" s="21"/>
      <c r="N44" s="25">
        <v>53138183725</v>
      </c>
      <c r="O44" s="21"/>
      <c r="P44" s="25">
        <v>0</v>
      </c>
      <c r="Q44" s="21"/>
      <c r="R44" s="25">
        <v>0</v>
      </c>
      <c r="S44" s="21"/>
      <c r="T44" s="25">
        <v>6700000</v>
      </c>
      <c r="U44" s="21"/>
      <c r="V44" s="25">
        <v>8090</v>
      </c>
      <c r="W44" s="21"/>
      <c r="X44" s="25">
        <v>53138183725</v>
      </c>
      <c r="Y44" s="21"/>
      <c r="Z44" s="25">
        <v>53784010810</v>
      </c>
      <c r="AA44" s="21"/>
      <c r="AB44" s="33">
        <f t="shared" si="0"/>
        <v>0.49495954934451192</v>
      </c>
    </row>
    <row r="45" spans="1:28" ht="21.75" customHeight="1" x14ac:dyDescent="0.2">
      <c r="A45" s="17" t="s">
        <v>55</v>
      </c>
      <c r="B45" s="17"/>
      <c r="C45" s="17"/>
      <c r="D45" s="8"/>
      <c r="E45" s="24">
        <v>0</v>
      </c>
      <c r="F45" s="31"/>
      <c r="G45" s="21"/>
      <c r="H45" s="27">
        <v>0</v>
      </c>
      <c r="I45" s="21"/>
      <c r="J45" s="27">
        <v>0</v>
      </c>
      <c r="K45" s="21"/>
      <c r="L45" s="30">
        <v>2513000</v>
      </c>
      <c r="M45" s="21"/>
      <c r="N45" s="27">
        <v>15823366652</v>
      </c>
      <c r="O45" s="21"/>
      <c r="P45" s="30">
        <v>0</v>
      </c>
      <c r="Q45" s="21"/>
      <c r="R45" s="27">
        <v>0</v>
      </c>
      <c r="S45" s="21"/>
      <c r="T45" s="27">
        <v>2513000</v>
      </c>
      <c r="U45" s="21"/>
      <c r="V45" s="30">
        <v>7340</v>
      </c>
      <c r="W45" s="21"/>
      <c r="X45" s="27">
        <v>15823366652</v>
      </c>
      <c r="Y45" s="21"/>
      <c r="Z45" s="27">
        <v>18302836903.400002</v>
      </c>
      <c r="AA45" s="21"/>
      <c r="AB45" s="33">
        <f t="shared" si="0"/>
        <v>0.16843600484604632</v>
      </c>
    </row>
    <row r="46" spans="1:28" ht="21.75" customHeight="1" x14ac:dyDescent="0.2">
      <c r="A46" s="18" t="s">
        <v>56</v>
      </c>
      <c r="B46" s="18"/>
      <c r="C46" s="18"/>
      <c r="D46" s="18"/>
      <c r="E46" s="21"/>
      <c r="F46" s="30"/>
      <c r="G46" s="21"/>
      <c r="H46" s="28">
        <f>SUM(H9:H45)</f>
        <v>6463296056581</v>
      </c>
      <c r="I46" s="21"/>
      <c r="J46" s="28">
        <f>SUM(J9:J45)</f>
        <v>9395003068532.6406</v>
      </c>
      <c r="K46" s="21"/>
      <c r="L46" s="30"/>
      <c r="M46" s="21"/>
      <c r="N46" s="28">
        <v>529698527108</v>
      </c>
      <c r="O46" s="21"/>
      <c r="P46" s="30"/>
      <c r="Q46" s="21"/>
      <c r="R46" s="28">
        <v>516345568815</v>
      </c>
      <c r="S46" s="21"/>
      <c r="T46" s="28">
        <v>1139450536</v>
      </c>
      <c r="U46" s="21"/>
      <c r="V46" s="30"/>
      <c r="W46" s="21"/>
      <c r="X46" s="28">
        <f>SUM(X9:X45)</f>
        <v>6536648904282</v>
      </c>
      <c r="Y46" s="21"/>
      <c r="Z46" s="28">
        <f>SUM(Z9:Z45)</f>
        <v>10778726492519.137</v>
      </c>
      <c r="AA46" s="21"/>
      <c r="AB46" s="29">
        <f>SUM(AB9:AB45)</f>
        <v>99.193673489539862</v>
      </c>
    </row>
    <row r="47" spans="1:28" x14ac:dyDescent="0.2">
      <c r="E47" s="21"/>
      <c r="F47" s="21"/>
      <c r="G47" s="21"/>
      <c r="H47" s="21"/>
      <c r="I47" s="21"/>
      <c r="J47" s="21"/>
      <c r="K47" s="21"/>
      <c r="L47" s="32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 x14ac:dyDescent="0.2">
      <c r="E48" s="21"/>
      <c r="F48" s="21"/>
      <c r="G48" s="21"/>
      <c r="H48" s="21"/>
      <c r="I48" s="21"/>
      <c r="J48" s="38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5:28" ht="18.75" x14ac:dyDescent="0.2">
      <c r="E49" s="21"/>
      <c r="F49" s="21"/>
      <c r="G49" s="21"/>
      <c r="H49" s="2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38"/>
      <c r="Y49" s="21"/>
      <c r="Z49" s="21"/>
      <c r="AA49" s="21"/>
      <c r="AB49" s="21"/>
    </row>
    <row r="50" spans="5:28" x14ac:dyDescent="0.2">
      <c r="E50" s="21"/>
      <c r="F50" s="21"/>
      <c r="G50" s="21"/>
      <c r="H50" s="21"/>
      <c r="I50" s="21"/>
      <c r="J50" s="38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2" spans="5:28" x14ac:dyDescent="0.2">
      <c r="W52" s="39"/>
      <c r="X52" s="39"/>
    </row>
  </sheetData>
  <mergeCells count="88">
    <mergeCell ref="A44:C44"/>
    <mergeCell ref="E44:F44"/>
    <mergeCell ref="A45:C45"/>
    <mergeCell ref="E45:F45"/>
    <mergeCell ref="A46:D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50"/>
  <sheetViews>
    <sheetView rightToLeft="1" workbookViewId="0">
      <selection activeCell="E45" sqref="E45:J54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8.855468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8.28515625" customWidth="1"/>
    <col min="18" max="18" width="1.28515625" customWidth="1"/>
    <col min="19" max="19" width="0.28515625" customWidth="1"/>
  </cols>
  <sheetData>
    <row r="1" spans="1:2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0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0" ht="14.45" customHeight="1" x14ac:dyDescent="0.2"/>
    <row r="5" spans="1:20" ht="24" customHeight="1" x14ac:dyDescent="0.2">
      <c r="A5" s="12" t="s">
        <v>146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0" ht="14.45" customHeight="1" x14ac:dyDescent="0.2">
      <c r="A6" s="13" t="s">
        <v>67</v>
      </c>
      <c r="C6" s="13" t="s">
        <v>79</v>
      </c>
      <c r="D6" s="13"/>
      <c r="E6" s="13"/>
      <c r="F6" s="13"/>
      <c r="G6" s="13"/>
      <c r="H6" s="13"/>
      <c r="I6" s="13"/>
      <c r="K6" s="13" t="s">
        <v>80</v>
      </c>
      <c r="L6" s="13"/>
      <c r="M6" s="13"/>
      <c r="N6" s="13"/>
      <c r="O6" s="13"/>
      <c r="P6" s="13"/>
      <c r="Q6" s="13"/>
      <c r="R6" s="13"/>
    </row>
    <row r="7" spans="1:20" ht="35.25" customHeight="1" x14ac:dyDescent="0.2">
      <c r="A7" s="13"/>
      <c r="C7" s="10" t="s">
        <v>13</v>
      </c>
      <c r="D7" s="3"/>
      <c r="E7" s="10" t="s">
        <v>15</v>
      </c>
      <c r="F7" s="3"/>
      <c r="G7" s="10" t="s">
        <v>144</v>
      </c>
      <c r="H7" s="3"/>
      <c r="I7" s="10" t="s">
        <v>147</v>
      </c>
      <c r="K7" s="10" t="s">
        <v>13</v>
      </c>
      <c r="L7" s="3"/>
      <c r="M7" s="10" t="s">
        <v>15</v>
      </c>
      <c r="N7" s="3"/>
      <c r="O7" s="10" t="s">
        <v>144</v>
      </c>
      <c r="P7" s="3"/>
      <c r="Q7" s="19" t="s">
        <v>147</v>
      </c>
      <c r="R7" s="19"/>
    </row>
    <row r="8" spans="1:20" ht="21.75" customHeight="1" x14ac:dyDescent="0.2">
      <c r="A8" s="5" t="s">
        <v>50</v>
      </c>
      <c r="C8" s="22">
        <v>360000</v>
      </c>
      <c r="D8" s="21"/>
      <c r="E8" s="22">
        <v>4672400976</v>
      </c>
      <c r="F8" s="21"/>
      <c r="G8" s="22">
        <v>4515225408</v>
      </c>
      <c r="H8" s="21"/>
      <c r="I8" s="22">
        <v>157175567</v>
      </c>
      <c r="J8" s="21"/>
      <c r="K8" s="22">
        <v>360000</v>
      </c>
      <c r="L8" s="21"/>
      <c r="M8" s="22">
        <v>4672400976</v>
      </c>
      <c r="N8" s="21"/>
      <c r="O8" s="22">
        <v>3549219768</v>
      </c>
      <c r="P8" s="21"/>
      <c r="Q8" s="20">
        <v>1123181208</v>
      </c>
      <c r="R8" s="20"/>
      <c r="S8" s="21"/>
      <c r="T8" s="21"/>
    </row>
    <row r="9" spans="1:20" ht="21.75" customHeight="1" x14ac:dyDescent="0.2">
      <c r="A9" s="6" t="s">
        <v>29</v>
      </c>
      <c r="C9" s="25">
        <v>64860375</v>
      </c>
      <c r="D9" s="21"/>
      <c r="E9" s="25">
        <v>375212995076</v>
      </c>
      <c r="F9" s="21"/>
      <c r="G9" s="25">
        <v>360410424087</v>
      </c>
      <c r="H9" s="21"/>
      <c r="I9" s="25">
        <v>14802570989</v>
      </c>
      <c r="J9" s="21"/>
      <c r="K9" s="25">
        <v>64860375</v>
      </c>
      <c r="L9" s="21"/>
      <c r="M9" s="25">
        <v>375212995076</v>
      </c>
      <c r="N9" s="21"/>
      <c r="O9" s="25">
        <v>266418885931</v>
      </c>
      <c r="P9" s="21"/>
      <c r="Q9" s="24">
        <v>108794109145</v>
      </c>
      <c r="R9" s="24"/>
      <c r="S9" s="21"/>
      <c r="T9" s="21"/>
    </row>
    <row r="10" spans="1:20" ht="21.75" customHeight="1" x14ac:dyDescent="0.2">
      <c r="A10" s="6" t="s">
        <v>41</v>
      </c>
      <c r="C10" s="25">
        <v>113463058</v>
      </c>
      <c r="D10" s="21"/>
      <c r="E10" s="25">
        <v>212449760415</v>
      </c>
      <c r="F10" s="21"/>
      <c r="G10" s="25">
        <v>215376996118</v>
      </c>
      <c r="H10" s="21"/>
      <c r="I10" s="25">
        <v>-2927235702</v>
      </c>
      <c r="J10" s="21"/>
      <c r="K10" s="25">
        <v>113463058</v>
      </c>
      <c r="L10" s="21"/>
      <c r="M10" s="25">
        <v>212449760415</v>
      </c>
      <c r="N10" s="21"/>
      <c r="O10" s="25">
        <v>223260891253</v>
      </c>
      <c r="P10" s="21"/>
      <c r="Q10" s="24">
        <v>-10811130837</v>
      </c>
      <c r="R10" s="24"/>
      <c r="S10" s="21"/>
      <c r="T10" s="21"/>
    </row>
    <row r="11" spans="1:20" ht="21.75" customHeight="1" x14ac:dyDescent="0.2">
      <c r="A11" s="6" t="s">
        <v>53</v>
      </c>
      <c r="C11" s="25">
        <v>4900000</v>
      </c>
      <c r="D11" s="21"/>
      <c r="E11" s="25">
        <v>50711942890</v>
      </c>
      <c r="F11" s="21"/>
      <c r="G11" s="25">
        <v>49615482385</v>
      </c>
      <c r="H11" s="21"/>
      <c r="I11" s="25">
        <v>1096460504</v>
      </c>
      <c r="J11" s="21"/>
      <c r="K11" s="25">
        <v>4900000</v>
      </c>
      <c r="L11" s="21"/>
      <c r="M11" s="25">
        <v>50711942890</v>
      </c>
      <c r="N11" s="21"/>
      <c r="O11" s="25">
        <v>49615482385</v>
      </c>
      <c r="P11" s="21"/>
      <c r="Q11" s="24">
        <v>1096460504</v>
      </c>
      <c r="R11" s="24"/>
      <c r="S11" s="21"/>
      <c r="T11" s="21"/>
    </row>
    <row r="12" spans="1:20" ht="21.75" customHeight="1" x14ac:dyDescent="0.2">
      <c r="A12" s="6" t="s">
        <v>27</v>
      </c>
      <c r="C12" s="25">
        <v>10583571</v>
      </c>
      <c r="D12" s="21"/>
      <c r="E12" s="25">
        <v>131797087951</v>
      </c>
      <c r="F12" s="21"/>
      <c r="G12" s="25">
        <v>137649175830</v>
      </c>
      <c r="H12" s="21"/>
      <c r="I12" s="25">
        <v>-5852087878</v>
      </c>
      <c r="J12" s="21"/>
      <c r="K12" s="25">
        <v>10583571</v>
      </c>
      <c r="L12" s="21"/>
      <c r="M12" s="25">
        <v>131797087951</v>
      </c>
      <c r="N12" s="21"/>
      <c r="O12" s="25">
        <v>88956931151</v>
      </c>
      <c r="P12" s="21"/>
      <c r="Q12" s="24">
        <v>42840156800</v>
      </c>
      <c r="R12" s="24"/>
      <c r="S12" s="21"/>
      <c r="T12" s="21"/>
    </row>
    <row r="13" spans="1:20" ht="21.75" customHeight="1" x14ac:dyDescent="0.2">
      <c r="A13" s="6" t="s">
        <v>44</v>
      </c>
      <c r="C13" s="25">
        <v>14860920</v>
      </c>
      <c r="D13" s="21"/>
      <c r="E13" s="25">
        <v>316155206695</v>
      </c>
      <c r="F13" s="21"/>
      <c r="G13" s="25">
        <v>309666946856</v>
      </c>
      <c r="H13" s="21"/>
      <c r="I13" s="25">
        <v>6488259839</v>
      </c>
      <c r="J13" s="21"/>
      <c r="K13" s="25">
        <v>14860920</v>
      </c>
      <c r="L13" s="21"/>
      <c r="M13" s="25">
        <v>316155206695</v>
      </c>
      <c r="N13" s="21"/>
      <c r="O13" s="25">
        <v>268126641321</v>
      </c>
      <c r="P13" s="21"/>
      <c r="Q13" s="24">
        <v>48028565374</v>
      </c>
      <c r="R13" s="24"/>
      <c r="S13" s="21"/>
      <c r="T13" s="21"/>
    </row>
    <row r="14" spans="1:20" ht="21.75" customHeight="1" x14ac:dyDescent="0.2">
      <c r="A14" s="6" t="s">
        <v>31</v>
      </c>
      <c r="C14" s="25">
        <v>20884919</v>
      </c>
      <c r="D14" s="21"/>
      <c r="E14" s="25">
        <v>341108457363</v>
      </c>
      <c r="F14" s="21"/>
      <c r="G14" s="25">
        <v>294453314310</v>
      </c>
      <c r="H14" s="21"/>
      <c r="I14" s="25">
        <v>46655143053</v>
      </c>
      <c r="J14" s="21"/>
      <c r="K14" s="25">
        <v>20884919</v>
      </c>
      <c r="L14" s="21"/>
      <c r="M14" s="25">
        <v>341108457363</v>
      </c>
      <c r="N14" s="21"/>
      <c r="O14" s="25">
        <v>255083564371</v>
      </c>
      <c r="P14" s="21"/>
      <c r="Q14" s="24">
        <v>86024892992</v>
      </c>
      <c r="R14" s="24"/>
      <c r="S14" s="21"/>
      <c r="T14" s="21"/>
    </row>
    <row r="15" spans="1:20" ht="21.75" customHeight="1" x14ac:dyDescent="0.2">
      <c r="A15" s="6" t="s">
        <v>52</v>
      </c>
      <c r="C15" s="25">
        <v>133750</v>
      </c>
      <c r="D15" s="21"/>
      <c r="E15" s="25">
        <v>5580712530</v>
      </c>
      <c r="F15" s="21"/>
      <c r="G15" s="25">
        <v>4061383484</v>
      </c>
      <c r="H15" s="21"/>
      <c r="I15" s="25">
        <v>1519329046</v>
      </c>
      <c r="J15" s="21"/>
      <c r="K15" s="25">
        <v>133750</v>
      </c>
      <c r="L15" s="21"/>
      <c r="M15" s="25">
        <v>5580712530</v>
      </c>
      <c r="N15" s="21"/>
      <c r="O15" s="25">
        <v>3821953597</v>
      </c>
      <c r="P15" s="21"/>
      <c r="Q15" s="24">
        <v>1758758933</v>
      </c>
      <c r="R15" s="24"/>
      <c r="S15" s="21"/>
      <c r="T15" s="21"/>
    </row>
    <row r="16" spans="1:20" ht="21.75" customHeight="1" x14ac:dyDescent="0.2">
      <c r="A16" s="6" t="s">
        <v>39</v>
      </c>
      <c r="C16" s="25">
        <v>207017682</v>
      </c>
      <c r="D16" s="21"/>
      <c r="E16" s="25">
        <v>815096383342</v>
      </c>
      <c r="F16" s="21"/>
      <c r="G16" s="25">
        <v>804388639712</v>
      </c>
      <c r="H16" s="21"/>
      <c r="I16" s="25">
        <v>10707743630</v>
      </c>
      <c r="J16" s="21"/>
      <c r="K16" s="25">
        <v>207017682</v>
      </c>
      <c r="L16" s="21"/>
      <c r="M16" s="25">
        <v>815096383342</v>
      </c>
      <c r="N16" s="21"/>
      <c r="O16" s="25">
        <v>711614773391</v>
      </c>
      <c r="P16" s="21"/>
      <c r="Q16" s="24">
        <v>103481609951</v>
      </c>
      <c r="R16" s="24"/>
      <c r="S16" s="21"/>
      <c r="T16" s="21"/>
    </row>
    <row r="17" spans="1:20" ht="21.75" customHeight="1" x14ac:dyDescent="0.2">
      <c r="A17" s="6" t="s">
        <v>24</v>
      </c>
      <c r="C17" s="25">
        <v>66889439</v>
      </c>
      <c r="D17" s="21"/>
      <c r="E17" s="25">
        <v>495137981928</v>
      </c>
      <c r="F17" s="21"/>
      <c r="G17" s="25">
        <v>540271202801</v>
      </c>
      <c r="H17" s="21"/>
      <c r="I17" s="25">
        <v>-45133220872</v>
      </c>
      <c r="J17" s="21"/>
      <c r="K17" s="25">
        <v>66889439</v>
      </c>
      <c r="L17" s="21"/>
      <c r="M17" s="25">
        <v>495137981928</v>
      </c>
      <c r="N17" s="21"/>
      <c r="O17" s="25">
        <v>564512383695</v>
      </c>
      <c r="P17" s="21"/>
      <c r="Q17" s="24">
        <v>-69374401766</v>
      </c>
      <c r="R17" s="24"/>
      <c r="S17" s="21"/>
      <c r="T17" s="21"/>
    </row>
    <row r="18" spans="1:20" ht="21.75" customHeight="1" x14ac:dyDescent="0.2">
      <c r="A18" s="6" t="s">
        <v>54</v>
      </c>
      <c r="C18" s="25">
        <v>6700000</v>
      </c>
      <c r="D18" s="21"/>
      <c r="E18" s="25">
        <v>53784010810</v>
      </c>
      <c r="F18" s="21"/>
      <c r="G18" s="25">
        <v>53138183725</v>
      </c>
      <c r="H18" s="21"/>
      <c r="I18" s="25">
        <v>645827084</v>
      </c>
      <c r="J18" s="21"/>
      <c r="K18" s="25">
        <v>6700000</v>
      </c>
      <c r="L18" s="21"/>
      <c r="M18" s="25">
        <v>53784010810</v>
      </c>
      <c r="N18" s="21"/>
      <c r="O18" s="25">
        <v>53138183725</v>
      </c>
      <c r="P18" s="21"/>
      <c r="Q18" s="24">
        <v>645827084</v>
      </c>
      <c r="R18" s="24"/>
      <c r="S18" s="21"/>
      <c r="T18" s="21"/>
    </row>
    <row r="19" spans="1:20" ht="21.75" customHeight="1" x14ac:dyDescent="0.2">
      <c r="A19" s="6" t="s">
        <v>43</v>
      </c>
      <c r="C19" s="25">
        <v>95408936</v>
      </c>
      <c r="D19" s="21"/>
      <c r="E19" s="25">
        <v>1502435513555</v>
      </c>
      <c r="F19" s="21"/>
      <c r="G19" s="25">
        <v>1097241814877</v>
      </c>
      <c r="H19" s="21"/>
      <c r="I19" s="25">
        <v>405193698678</v>
      </c>
      <c r="J19" s="21"/>
      <c r="K19" s="25">
        <v>95408936</v>
      </c>
      <c r="L19" s="21"/>
      <c r="M19" s="25">
        <v>1502435513555</v>
      </c>
      <c r="N19" s="21"/>
      <c r="O19" s="25">
        <v>725571731615</v>
      </c>
      <c r="P19" s="21"/>
      <c r="Q19" s="24">
        <v>776863781940</v>
      </c>
      <c r="R19" s="24"/>
      <c r="S19" s="21"/>
      <c r="T19" s="21"/>
    </row>
    <row r="20" spans="1:20" ht="21.75" customHeight="1" x14ac:dyDescent="0.2">
      <c r="A20" s="6" t="s">
        <v>35</v>
      </c>
      <c r="C20" s="25">
        <v>1440000</v>
      </c>
      <c r="D20" s="21"/>
      <c r="E20" s="25">
        <v>180194644368</v>
      </c>
      <c r="F20" s="21"/>
      <c r="G20" s="25">
        <v>180380397312</v>
      </c>
      <c r="H20" s="21"/>
      <c r="I20" s="25">
        <v>-185752944</v>
      </c>
      <c r="J20" s="21"/>
      <c r="K20" s="25">
        <v>1440000</v>
      </c>
      <c r="L20" s="21"/>
      <c r="M20" s="25">
        <v>180194644368</v>
      </c>
      <c r="N20" s="21"/>
      <c r="O20" s="25">
        <v>171485553600</v>
      </c>
      <c r="P20" s="21"/>
      <c r="Q20" s="24">
        <v>8709090767</v>
      </c>
      <c r="R20" s="24"/>
      <c r="S20" s="21"/>
      <c r="T20" s="21"/>
    </row>
    <row r="21" spans="1:20" ht="21.75" customHeight="1" x14ac:dyDescent="0.2">
      <c r="A21" s="6" t="s">
        <v>49</v>
      </c>
      <c r="C21" s="25">
        <v>12705173</v>
      </c>
      <c r="D21" s="21"/>
      <c r="E21" s="25">
        <v>74507145495</v>
      </c>
      <c r="F21" s="21"/>
      <c r="G21" s="25">
        <v>58698015131</v>
      </c>
      <c r="H21" s="21"/>
      <c r="I21" s="25">
        <v>15809130364</v>
      </c>
      <c r="J21" s="21"/>
      <c r="K21" s="25">
        <v>12705173</v>
      </c>
      <c r="L21" s="21"/>
      <c r="M21" s="25">
        <v>74507145495</v>
      </c>
      <c r="N21" s="21"/>
      <c r="O21" s="25">
        <v>44415707708</v>
      </c>
      <c r="P21" s="21"/>
      <c r="Q21" s="24">
        <v>30091437787</v>
      </c>
      <c r="R21" s="24"/>
      <c r="S21" s="21"/>
      <c r="T21" s="21"/>
    </row>
    <row r="22" spans="1:20" ht="21.75" customHeight="1" x14ac:dyDescent="0.2">
      <c r="A22" s="6" t="s">
        <v>23</v>
      </c>
      <c r="C22" s="25">
        <v>8614506</v>
      </c>
      <c r="D22" s="21"/>
      <c r="E22" s="25">
        <v>518773014066</v>
      </c>
      <c r="F22" s="21"/>
      <c r="G22" s="25">
        <v>438850000694</v>
      </c>
      <c r="H22" s="21"/>
      <c r="I22" s="25">
        <v>79923013372</v>
      </c>
      <c r="J22" s="21"/>
      <c r="K22" s="25">
        <v>8614506</v>
      </c>
      <c r="L22" s="21"/>
      <c r="M22" s="25">
        <v>518773014066</v>
      </c>
      <c r="N22" s="21"/>
      <c r="O22" s="25">
        <v>412491088356</v>
      </c>
      <c r="P22" s="21"/>
      <c r="Q22" s="24">
        <v>106281925710</v>
      </c>
      <c r="R22" s="24"/>
      <c r="S22" s="21"/>
      <c r="T22" s="21"/>
    </row>
    <row r="23" spans="1:20" ht="21.75" customHeight="1" x14ac:dyDescent="0.2">
      <c r="A23" s="6" t="s">
        <v>42</v>
      </c>
      <c r="C23" s="25">
        <v>17913579</v>
      </c>
      <c r="D23" s="21"/>
      <c r="E23" s="25">
        <v>349636355365</v>
      </c>
      <c r="F23" s="21"/>
      <c r="G23" s="25">
        <v>360066780355</v>
      </c>
      <c r="H23" s="21"/>
      <c r="I23" s="25">
        <v>-10430424989</v>
      </c>
      <c r="J23" s="21"/>
      <c r="K23" s="25">
        <v>17913579</v>
      </c>
      <c r="L23" s="21"/>
      <c r="M23" s="25">
        <v>349636355365</v>
      </c>
      <c r="N23" s="21"/>
      <c r="O23" s="25">
        <v>255035065769</v>
      </c>
      <c r="P23" s="21"/>
      <c r="Q23" s="24">
        <v>94601289596</v>
      </c>
      <c r="R23" s="24"/>
      <c r="S23" s="21"/>
      <c r="T23" s="21"/>
    </row>
    <row r="24" spans="1:20" ht="21.75" customHeight="1" x14ac:dyDescent="0.2">
      <c r="A24" s="6" t="s">
        <v>34</v>
      </c>
      <c r="C24" s="25">
        <v>2535127</v>
      </c>
      <c r="D24" s="21"/>
      <c r="E24" s="25">
        <v>346212458350</v>
      </c>
      <c r="F24" s="21"/>
      <c r="G24" s="25">
        <v>349960598748</v>
      </c>
      <c r="H24" s="21"/>
      <c r="I24" s="25">
        <v>-3748140397</v>
      </c>
      <c r="J24" s="21"/>
      <c r="K24" s="25">
        <v>2535127</v>
      </c>
      <c r="L24" s="21"/>
      <c r="M24" s="25">
        <v>346212458350</v>
      </c>
      <c r="N24" s="21"/>
      <c r="O24" s="25">
        <v>300993935245</v>
      </c>
      <c r="P24" s="21"/>
      <c r="Q24" s="24">
        <v>45218523105</v>
      </c>
      <c r="R24" s="24"/>
      <c r="S24" s="21"/>
      <c r="T24" s="21"/>
    </row>
    <row r="25" spans="1:20" ht="21.75" customHeight="1" x14ac:dyDescent="0.2">
      <c r="A25" s="6" t="s">
        <v>25</v>
      </c>
      <c r="C25" s="25">
        <v>17300000</v>
      </c>
      <c r="D25" s="21"/>
      <c r="E25" s="25">
        <v>170289408320</v>
      </c>
      <c r="F25" s="21"/>
      <c r="G25" s="25">
        <v>139218457810</v>
      </c>
      <c r="H25" s="21"/>
      <c r="I25" s="25">
        <v>31070950509</v>
      </c>
      <c r="J25" s="21"/>
      <c r="K25" s="25">
        <v>17300000</v>
      </c>
      <c r="L25" s="21"/>
      <c r="M25" s="25">
        <v>170289408320</v>
      </c>
      <c r="N25" s="21"/>
      <c r="O25" s="25">
        <v>154773585001</v>
      </c>
      <c r="P25" s="21"/>
      <c r="Q25" s="24">
        <v>15515823318</v>
      </c>
      <c r="R25" s="24"/>
      <c r="S25" s="21"/>
      <c r="T25" s="21"/>
    </row>
    <row r="26" spans="1:20" ht="21.75" customHeight="1" x14ac:dyDescent="0.2">
      <c r="A26" s="6" t="s">
        <v>32</v>
      </c>
      <c r="C26" s="25">
        <v>47601145</v>
      </c>
      <c r="D26" s="21"/>
      <c r="E26" s="25">
        <v>413762728186</v>
      </c>
      <c r="F26" s="21"/>
      <c r="G26" s="25">
        <v>363209395545</v>
      </c>
      <c r="H26" s="21"/>
      <c r="I26" s="25">
        <v>50553332641</v>
      </c>
      <c r="J26" s="21"/>
      <c r="K26" s="25">
        <v>47601145</v>
      </c>
      <c r="L26" s="21"/>
      <c r="M26" s="25">
        <v>413762728186</v>
      </c>
      <c r="N26" s="21"/>
      <c r="O26" s="25">
        <v>335270960659</v>
      </c>
      <c r="P26" s="21"/>
      <c r="Q26" s="24">
        <v>78491767527</v>
      </c>
      <c r="R26" s="24"/>
      <c r="S26" s="21"/>
      <c r="T26" s="21"/>
    </row>
    <row r="27" spans="1:20" ht="21.75" customHeight="1" x14ac:dyDescent="0.2">
      <c r="A27" s="6" t="s">
        <v>40</v>
      </c>
      <c r="C27" s="25">
        <v>14040447</v>
      </c>
      <c r="D27" s="21"/>
      <c r="E27" s="25">
        <v>156316078947</v>
      </c>
      <c r="F27" s="21"/>
      <c r="G27" s="25">
        <v>137229356295</v>
      </c>
      <c r="H27" s="21"/>
      <c r="I27" s="25">
        <v>19086722652</v>
      </c>
      <c r="J27" s="21"/>
      <c r="K27" s="25">
        <v>14040447</v>
      </c>
      <c r="L27" s="21"/>
      <c r="M27" s="25">
        <v>156316078947</v>
      </c>
      <c r="N27" s="21"/>
      <c r="O27" s="25">
        <v>133380201533</v>
      </c>
      <c r="P27" s="21"/>
      <c r="Q27" s="24">
        <v>22935877414</v>
      </c>
      <c r="R27" s="24"/>
      <c r="S27" s="21"/>
      <c r="T27" s="21"/>
    </row>
    <row r="28" spans="1:20" ht="21.75" customHeight="1" x14ac:dyDescent="0.2">
      <c r="A28" s="6" t="s">
        <v>19</v>
      </c>
      <c r="C28" s="25">
        <v>68560262</v>
      </c>
      <c r="D28" s="21"/>
      <c r="E28" s="25">
        <v>151979670484</v>
      </c>
      <c r="F28" s="21"/>
      <c r="G28" s="25">
        <v>142686066219</v>
      </c>
      <c r="H28" s="21"/>
      <c r="I28" s="25">
        <v>9293604265</v>
      </c>
      <c r="J28" s="21"/>
      <c r="K28" s="25">
        <v>68560262</v>
      </c>
      <c r="L28" s="21"/>
      <c r="M28" s="25">
        <v>151979670484</v>
      </c>
      <c r="N28" s="21"/>
      <c r="O28" s="25">
        <v>127114215720</v>
      </c>
      <c r="P28" s="21"/>
      <c r="Q28" s="24">
        <v>24865454764</v>
      </c>
      <c r="R28" s="24"/>
      <c r="S28" s="21"/>
      <c r="T28" s="21"/>
    </row>
    <row r="29" spans="1:20" ht="21.75" customHeight="1" x14ac:dyDescent="0.2">
      <c r="A29" s="6" t="s">
        <v>47</v>
      </c>
      <c r="C29" s="25">
        <v>37252222</v>
      </c>
      <c r="D29" s="21"/>
      <c r="E29" s="25">
        <v>147783120771</v>
      </c>
      <c r="F29" s="21"/>
      <c r="G29" s="25">
        <v>151590439790</v>
      </c>
      <c r="H29" s="21"/>
      <c r="I29" s="25">
        <v>-3807319018</v>
      </c>
      <c r="J29" s="21"/>
      <c r="K29" s="25">
        <v>37252222</v>
      </c>
      <c r="L29" s="21"/>
      <c r="M29" s="25">
        <v>147783120771</v>
      </c>
      <c r="N29" s="21"/>
      <c r="O29" s="25">
        <v>203842716807</v>
      </c>
      <c r="P29" s="21"/>
      <c r="Q29" s="24">
        <v>-56059596035</v>
      </c>
      <c r="R29" s="24"/>
      <c r="S29" s="21"/>
      <c r="T29" s="21"/>
    </row>
    <row r="30" spans="1:20" ht="21.75" customHeight="1" x14ac:dyDescent="0.2">
      <c r="A30" s="6" t="s">
        <v>38</v>
      </c>
      <c r="C30" s="25">
        <v>14456055</v>
      </c>
      <c r="D30" s="21"/>
      <c r="E30" s="25">
        <v>238402427128</v>
      </c>
      <c r="F30" s="21"/>
      <c r="G30" s="25">
        <v>209283478447</v>
      </c>
      <c r="H30" s="21"/>
      <c r="I30" s="25">
        <v>29118948681</v>
      </c>
      <c r="J30" s="21"/>
      <c r="K30" s="25">
        <v>14456055</v>
      </c>
      <c r="L30" s="21"/>
      <c r="M30" s="25">
        <v>238402427128</v>
      </c>
      <c r="N30" s="21"/>
      <c r="O30" s="25">
        <v>166209208465</v>
      </c>
      <c r="P30" s="21"/>
      <c r="Q30" s="24">
        <v>72193218663</v>
      </c>
      <c r="R30" s="24"/>
      <c r="S30" s="21"/>
      <c r="T30" s="21"/>
    </row>
    <row r="31" spans="1:20" ht="21.75" customHeight="1" x14ac:dyDescent="0.2">
      <c r="A31" s="6" t="s">
        <v>51</v>
      </c>
      <c r="C31" s="25">
        <v>10200</v>
      </c>
      <c r="D31" s="21"/>
      <c r="E31" s="25">
        <v>464490120</v>
      </c>
      <c r="F31" s="21"/>
      <c r="G31" s="25">
        <v>464490120</v>
      </c>
      <c r="H31" s="21"/>
      <c r="I31" s="25">
        <v>0</v>
      </c>
      <c r="J31" s="21"/>
      <c r="K31" s="25">
        <v>10200</v>
      </c>
      <c r="L31" s="21"/>
      <c r="M31" s="25">
        <v>464490120</v>
      </c>
      <c r="N31" s="21"/>
      <c r="O31" s="25">
        <v>465323353</v>
      </c>
      <c r="P31" s="21"/>
      <c r="Q31" s="24">
        <v>-833232</v>
      </c>
      <c r="R31" s="24"/>
      <c r="S31" s="21"/>
      <c r="T31" s="21"/>
    </row>
    <row r="32" spans="1:20" ht="21.75" customHeight="1" x14ac:dyDescent="0.2">
      <c r="A32" s="6" t="s">
        <v>55</v>
      </c>
      <c r="C32" s="25">
        <v>2513000</v>
      </c>
      <c r="D32" s="21"/>
      <c r="E32" s="25">
        <v>18302836903</v>
      </c>
      <c r="F32" s="21"/>
      <c r="G32" s="25">
        <v>15823366652</v>
      </c>
      <c r="H32" s="21"/>
      <c r="I32" s="25">
        <v>2479470251</v>
      </c>
      <c r="J32" s="21"/>
      <c r="K32" s="25">
        <v>2513000</v>
      </c>
      <c r="L32" s="21"/>
      <c r="M32" s="25">
        <v>18302836903</v>
      </c>
      <c r="N32" s="21"/>
      <c r="O32" s="25">
        <v>15823366652</v>
      </c>
      <c r="P32" s="21"/>
      <c r="Q32" s="24">
        <v>2479470251</v>
      </c>
      <c r="R32" s="24"/>
      <c r="S32" s="21"/>
      <c r="T32" s="21"/>
    </row>
    <row r="33" spans="1:20" ht="21.75" customHeight="1" x14ac:dyDescent="0.2">
      <c r="A33" s="6" t="s">
        <v>20</v>
      </c>
      <c r="C33" s="25">
        <v>80802471</v>
      </c>
      <c r="D33" s="21"/>
      <c r="E33" s="25">
        <v>643828279230</v>
      </c>
      <c r="F33" s="21"/>
      <c r="G33" s="25">
        <v>501111674369</v>
      </c>
      <c r="H33" s="21"/>
      <c r="I33" s="25">
        <v>142716604861</v>
      </c>
      <c r="J33" s="21"/>
      <c r="K33" s="25">
        <v>80802471</v>
      </c>
      <c r="L33" s="21"/>
      <c r="M33" s="25">
        <v>643828279230</v>
      </c>
      <c r="N33" s="21"/>
      <c r="O33" s="25">
        <v>358582581899</v>
      </c>
      <c r="P33" s="21"/>
      <c r="Q33" s="24">
        <v>285245697331</v>
      </c>
      <c r="R33" s="24"/>
      <c r="S33" s="21"/>
      <c r="T33" s="21"/>
    </row>
    <row r="34" spans="1:20" ht="21.75" customHeight="1" x14ac:dyDescent="0.2">
      <c r="A34" s="6" t="s">
        <v>46</v>
      </c>
      <c r="C34" s="25">
        <v>26122298</v>
      </c>
      <c r="D34" s="21"/>
      <c r="E34" s="25">
        <v>432870223028</v>
      </c>
      <c r="F34" s="21"/>
      <c r="G34" s="25">
        <v>390360811905</v>
      </c>
      <c r="H34" s="21"/>
      <c r="I34" s="25">
        <v>42509411123</v>
      </c>
      <c r="J34" s="21"/>
      <c r="K34" s="25">
        <v>26122298</v>
      </c>
      <c r="L34" s="21"/>
      <c r="M34" s="25">
        <v>432870223028</v>
      </c>
      <c r="N34" s="21"/>
      <c r="O34" s="25">
        <v>283433875726</v>
      </c>
      <c r="P34" s="21"/>
      <c r="Q34" s="24">
        <v>149436347302</v>
      </c>
      <c r="R34" s="24"/>
      <c r="S34" s="21"/>
      <c r="T34" s="21"/>
    </row>
    <row r="35" spans="1:20" ht="21.75" customHeight="1" x14ac:dyDescent="0.2">
      <c r="A35" s="6" t="s">
        <v>36</v>
      </c>
      <c r="C35" s="25">
        <v>49173490</v>
      </c>
      <c r="D35" s="21"/>
      <c r="E35" s="25">
        <v>232110103533</v>
      </c>
      <c r="F35" s="21"/>
      <c r="G35" s="25">
        <v>212787925480</v>
      </c>
      <c r="H35" s="21"/>
      <c r="I35" s="25">
        <v>19322178053</v>
      </c>
      <c r="J35" s="21"/>
      <c r="K35" s="25">
        <v>49173490</v>
      </c>
      <c r="L35" s="21"/>
      <c r="M35" s="25">
        <v>232110103533</v>
      </c>
      <c r="N35" s="21"/>
      <c r="O35" s="25">
        <v>175091122240</v>
      </c>
      <c r="P35" s="21"/>
      <c r="Q35" s="24">
        <v>57018981293</v>
      </c>
      <c r="R35" s="24"/>
      <c r="S35" s="21"/>
      <c r="T35" s="21"/>
    </row>
    <row r="36" spans="1:20" ht="21.75" customHeight="1" x14ac:dyDescent="0.2">
      <c r="A36" s="6" t="s">
        <v>21</v>
      </c>
      <c r="C36" s="25">
        <v>56450989</v>
      </c>
      <c r="D36" s="21"/>
      <c r="E36" s="25">
        <v>508612775523</v>
      </c>
      <c r="F36" s="21"/>
      <c r="G36" s="25">
        <v>388975185649</v>
      </c>
      <c r="H36" s="21"/>
      <c r="I36" s="25">
        <v>119637589874</v>
      </c>
      <c r="J36" s="21"/>
      <c r="K36" s="25">
        <v>56450989</v>
      </c>
      <c r="L36" s="21"/>
      <c r="M36" s="25">
        <v>508612775523</v>
      </c>
      <c r="N36" s="21"/>
      <c r="O36" s="25">
        <v>262932277841</v>
      </c>
      <c r="P36" s="21"/>
      <c r="Q36" s="24">
        <v>245680497682</v>
      </c>
      <c r="R36" s="24"/>
      <c r="S36" s="21"/>
      <c r="T36" s="21"/>
    </row>
    <row r="37" spans="1:20" ht="21.75" customHeight="1" x14ac:dyDescent="0.2">
      <c r="A37" s="6" t="s">
        <v>22</v>
      </c>
      <c r="C37" s="25">
        <v>1491158</v>
      </c>
      <c r="D37" s="21"/>
      <c r="E37" s="25">
        <v>896553023093</v>
      </c>
      <c r="F37" s="21"/>
      <c r="G37" s="25">
        <v>584557956915</v>
      </c>
      <c r="H37" s="21"/>
      <c r="I37" s="25">
        <v>311995066178</v>
      </c>
      <c r="J37" s="21"/>
      <c r="K37" s="25">
        <v>1491158</v>
      </c>
      <c r="L37" s="21"/>
      <c r="M37" s="25">
        <v>896553023093</v>
      </c>
      <c r="N37" s="21"/>
      <c r="O37" s="25">
        <v>422222744756</v>
      </c>
      <c r="P37" s="21"/>
      <c r="Q37" s="24">
        <v>474330278337</v>
      </c>
      <c r="R37" s="24"/>
      <c r="S37" s="21"/>
      <c r="T37" s="21"/>
    </row>
    <row r="38" spans="1:20" ht="21.75" customHeight="1" x14ac:dyDescent="0.2">
      <c r="A38" s="6" t="s">
        <v>26</v>
      </c>
      <c r="C38" s="25">
        <v>27252778</v>
      </c>
      <c r="D38" s="21"/>
      <c r="E38" s="25">
        <v>189294798182</v>
      </c>
      <c r="F38" s="21"/>
      <c r="G38" s="25">
        <v>199300380372</v>
      </c>
      <c r="H38" s="21"/>
      <c r="I38" s="25">
        <v>-10005582189</v>
      </c>
      <c r="J38" s="21"/>
      <c r="K38" s="25">
        <v>27252778</v>
      </c>
      <c r="L38" s="21"/>
      <c r="M38" s="25">
        <v>189294798182</v>
      </c>
      <c r="N38" s="21"/>
      <c r="O38" s="25">
        <v>165478922141</v>
      </c>
      <c r="P38" s="21"/>
      <c r="Q38" s="24">
        <v>23815876041</v>
      </c>
      <c r="R38" s="24"/>
      <c r="S38" s="21"/>
      <c r="T38" s="21"/>
    </row>
    <row r="39" spans="1:20" ht="21.75" customHeight="1" x14ac:dyDescent="0.2">
      <c r="A39" s="6" t="s">
        <v>30</v>
      </c>
      <c r="C39" s="25">
        <v>26282424</v>
      </c>
      <c r="D39" s="21"/>
      <c r="E39" s="25">
        <v>631118112872</v>
      </c>
      <c r="F39" s="21"/>
      <c r="G39" s="25">
        <v>547664478112</v>
      </c>
      <c r="H39" s="21"/>
      <c r="I39" s="25">
        <v>83453634755</v>
      </c>
      <c r="J39" s="21"/>
      <c r="K39" s="25">
        <v>26282424</v>
      </c>
      <c r="L39" s="21"/>
      <c r="M39" s="25">
        <v>631118112872</v>
      </c>
      <c r="N39" s="21"/>
      <c r="O39" s="25">
        <v>517452915412</v>
      </c>
      <c r="P39" s="21"/>
      <c r="Q39" s="24">
        <v>113665197460</v>
      </c>
      <c r="R39" s="24"/>
      <c r="S39" s="21"/>
      <c r="T39" s="21"/>
    </row>
    <row r="40" spans="1:20" ht="21.75" customHeight="1" x14ac:dyDescent="0.2">
      <c r="A40" s="6" t="s">
        <v>45</v>
      </c>
      <c r="C40" s="25">
        <v>257500</v>
      </c>
      <c r="D40" s="21"/>
      <c r="E40" s="25">
        <v>4829130022</v>
      </c>
      <c r="F40" s="21"/>
      <c r="G40" s="25">
        <v>6144898422</v>
      </c>
      <c r="H40" s="21"/>
      <c r="I40" s="25">
        <v>-1315768399</v>
      </c>
      <c r="J40" s="21"/>
      <c r="K40" s="25">
        <v>257500</v>
      </c>
      <c r="L40" s="21"/>
      <c r="M40" s="25">
        <v>4829130022</v>
      </c>
      <c r="N40" s="21"/>
      <c r="O40" s="25">
        <v>4208347527</v>
      </c>
      <c r="P40" s="21"/>
      <c r="Q40" s="24">
        <v>620782494</v>
      </c>
      <c r="R40" s="24"/>
      <c r="S40" s="21"/>
      <c r="T40" s="21"/>
    </row>
    <row r="41" spans="1:20" ht="21.75" customHeight="1" x14ac:dyDescent="0.2">
      <c r="A41" s="7" t="s">
        <v>28</v>
      </c>
      <c r="C41" s="30">
        <v>20613062</v>
      </c>
      <c r="D41" s="21"/>
      <c r="E41" s="27">
        <v>168743215003</v>
      </c>
      <c r="F41" s="21"/>
      <c r="G41" s="27">
        <v>176126474191</v>
      </c>
      <c r="H41" s="21"/>
      <c r="I41" s="27">
        <v>-7383259187</v>
      </c>
      <c r="J41" s="21"/>
      <c r="K41" s="30">
        <v>20613062</v>
      </c>
      <c r="L41" s="21"/>
      <c r="M41" s="27">
        <v>168743215003</v>
      </c>
      <c r="N41" s="21"/>
      <c r="O41" s="27">
        <v>190765757272</v>
      </c>
      <c r="P41" s="21"/>
      <c r="Q41" s="26">
        <v>-22022542268</v>
      </c>
      <c r="R41" s="26"/>
      <c r="S41" s="21"/>
      <c r="T41" s="21"/>
    </row>
    <row r="42" spans="1:20" ht="21.75" customHeight="1" x14ac:dyDescent="0.2">
      <c r="A42" s="9" t="s">
        <v>56</v>
      </c>
      <c r="C42" s="30"/>
      <c r="D42" s="21"/>
      <c r="E42" s="28">
        <v>10778726492520</v>
      </c>
      <c r="F42" s="21"/>
      <c r="G42" s="28">
        <v>9425279418126</v>
      </c>
      <c r="H42" s="21"/>
      <c r="I42" s="28">
        <f>SUM(I8:I41)</f>
        <v>1353447074394</v>
      </c>
      <c r="J42" s="21"/>
      <c r="K42" s="30"/>
      <c r="L42" s="21"/>
      <c r="M42" s="28">
        <v>10778726492520</v>
      </c>
      <c r="N42" s="21"/>
      <c r="O42" s="28">
        <v>7915140115885</v>
      </c>
      <c r="P42" s="21"/>
      <c r="Q42" s="37">
        <f>SUM(Q8:R41)</f>
        <v>2863586376635</v>
      </c>
      <c r="R42" s="37"/>
      <c r="S42" s="21"/>
      <c r="T42" s="21"/>
    </row>
    <row r="44" spans="1:20" x14ac:dyDescent="0.2">
      <c r="Q44" s="39"/>
    </row>
    <row r="45" spans="1:20" x14ac:dyDescent="0.2">
      <c r="I45" s="39"/>
    </row>
    <row r="47" spans="1:20" x14ac:dyDescent="0.2">
      <c r="G47" s="39"/>
      <c r="I47" s="39"/>
      <c r="Q47" s="39"/>
    </row>
    <row r="48" spans="1:20" x14ac:dyDescent="0.2">
      <c r="G48" s="39"/>
    </row>
    <row r="49" spans="7:7" x14ac:dyDescent="0.2">
      <c r="G49" s="39"/>
    </row>
    <row r="50" spans="7:7" x14ac:dyDescent="0.2">
      <c r="G50" s="39"/>
    </row>
  </sheetData>
  <mergeCells count="43"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5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2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4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4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4" ht="14.45" customHeight="1" x14ac:dyDescent="0.2"/>
    <row r="5" spans="1:14" ht="14.45" customHeight="1" x14ac:dyDescent="0.2">
      <c r="A5" s="1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4" ht="14.45" customHeight="1" x14ac:dyDescent="0.2">
      <c r="D6" s="2" t="s">
        <v>7</v>
      </c>
      <c r="F6" s="13" t="s">
        <v>8</v>
      </c>
      <c r="G6" s="13"/>
      <c r="H6" s="13"/>
      <c r="J6" s="41" t="s">
        <v>9</v>
      </c>
      <c r="K6" s="41"/>
      <c r="L6" s="41"/>
    </row>
    <row r="7" spans="1:14" ht="14.45" customHeight="1" x14ac:dyDescent="0.2">
      <c r="D7" s="3"/>
      <c r="F7" s="3"/>
      <c r="G7" s="3"/>
      <c r="H7" s="3"/>
      <c r="J7" s="40"/>
    </row>
    <row r="8" spans="1:14" ht="14.45" customHeight="1" x14ac:dyDescent="0.2">
      <c r="A8" s="13" t="s">
        <v>60</v>
      </c>
      <c r="B8" s="13"/>
      <c r="D8" s="2" t="s">
        <v>61</v>
      </c>
      <c r="F8" s="2" t="s">
        <v>62</v>
      </c>
      <c r="H8" s="2" t="s">
        <v>63</v>
      </c>
      <c r="J8" s="2" t="s">
        <v>61</v>
      </c>
      <c r="L8" s="2" t="s">
        <v>18</v>
      </c>
    </row>
    <row r="9" spans="1:14" ht="21.75" customHeight="1" x14ac:dyDescent="0.2">
      <c r="A9" s="15" t="s">
        <v>153</v>
      </c>
      <c r="B9" s="15"/>
      <c r="D9" s="22">
        <v>13882747</v>
      </c>
      <c r="E9" s="21"/>
      <c r="F9" s="22">
        <v>356272307701</v>
      </c>
      <c r="G9" s="21"/>
      <c r="H9" s="22">
        <v>333886354247</v>
      </c>
      <c r="I9" s="21"/>
      <c r="J9" s="22">
        <v>22399836201</v>
      </c>
      <c r="K9" s="21"/>
      <c r="L9" s="42">
        <f>J9/10866344710639*100</f>
        <v>0.20613956944572917</v>
      </c>
      <c r="M9" s="21"/>
      <c r="N9" s="21"/>
    </row>
    <row r="10" spans="1:14" ht="21.75" customHeight="1" x14ac:dyDescent="0.2">
      <c r="A10" s="18" t="s">
        <v>56</v>
      </c>
      <c r="B10" s="18"/>
      <c r="D10" s="28">
        <v>13882747</v>
      </c>
      <c r="E10" s="21"/>
      <c r="F10" s="28">
        <v>356272307701</v>
      </c>
      <c r="G10" s="21"/>
      <c r="H10" s="28">
        <v>333886354247</v>
      </c>
      <c r="I10" s="21"/>
      <c r="J10" s="28">
        <v>22399836201</v>
      </c>
      <c r="K10" s="21"/>
      <c r="L10" s="29">
        <f>SUM(L9:L9)</f>
        <v>0.20613956944572917</v>
      </c>
      <c r="M10" s="21"/>
      <c r="N10" s="21"/>
    </row>
    <row r="11" spans="1:14" x14ac:dyDescent="0.2"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F15" s="39"/>
    </row>
  </sheetData>
  <mergeCells count="9">
    <mergeCell ref="A8:B8"/>
    <mergeCell ref="A9:B9"/>
    <mergeCell ref="A10:B10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7"/>
  <sheetViews>
    <sheetView rightToLeft="1" tabSelected="1" workbookViewId="0">
      <selection activeCell="M7" sqref="M7:O1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5.28515625" bestFit="1" customWidth="1"/>
    <col min="16" max="16" width="15.28515625" bestFit="1" customWidth="1"/>
  </cols>
  <sheetData>
    <row r="1" spans="1:1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</row>
    <row r="3" spans="1:1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M3" s="45"/>
    </row>
    <row r="4" spans="1:16" ht="14.45" customHeight="1" x14ac:dyDescent="0.2">
      <c r="M4" s="45"/>
    </row>
    <row r="5" spans="1:16" ht="29.1" customHeight="1" x14ac:dyDescent="0.2">
      <c r="A5" s="1" t="s">
        <v>65</v>
      </c>
      <c r="B5" s="12" t="s">
        <v>66</v>
      </c>
      <c r="C5" s="12"/>
      <c r="D5" s="12"/>
      <c r="E5" s="12"/>
      <c r="F5" s="12"/>
      <c r="G5" s="12"/>
      <c r="H5" s="12"/>
      <c r="I5" s="12"/>
      <c r="J5" s="12"/>
      <c r="M5" s="45"/>
    </row>
    <row r="6" spans="1:16" ht="14.45" customHeight="1" x14ac:dyDescent="0.2">
      <c r="M6" s="45"/>
    </row>
    <row r="7" spans="1:16" ht="14.45" customHeight="1" x14ac:dyDescent="0.2">
      <c r="A7" s="13" t="s">
        <v>67</v>
      </c>
      <c r="B7" s="13"/>
      <c r="D7" s="2" t="s">
        <v>68</v>
      </c>
      <c r="F7" s="2" t="s">
        <v>61</v>
      </c>
      <c r="H7" s="2" t="s">
        <v>69</v>
      </c>
      <c r="J7" s="2" t="s">
        <v>70</v>
      </c>
      <c r="M7" s="45"/>
    </row>
    <row r="8" spans="1:16" ht="21.75" customHeight="1" x14ac:dyDescent="0.2">
      <c r="A8" s="15" t="s">
        <v>71</v>
      </c>
      <c r="B8" s="15"/>
      <c r="D8" s="34" t="s">
        <v>72</v>
      </c>
      <c r="E8" s="21"/>
      <c r="F8" s="22">
        <f>'درآمد سرمایه گذاری در سهام'!J64</f>
        <v>1370370465693</v>
      </c>
      <c r="G8" s="21"/>
      <c r="H8" s="23">
        <f>F8/F$11*100</f>
        <v>98.35698822541616</v>
      </c>
      <c r="I8" s="21"/>
      <c r="J8" s="23">
        <f>F8/10866344710639*100</f>
        <v>12.611144797857374</v>
      </c>
      <c r="M8" s="46"/>
      <c r="P8" s="39"/>
    </row>
    <row r="9" spans="1:16" ht="21.75" customHeight="1" x14ac:dyDescent="0.2">
      <c r="A9" s="16" t="s">
        <v>73</v>
      </c>
      <c r="B9" s="16"/>
      <c r="D9" s="35" t="s">
        <v>74</v>
      </c>
      <c r="E9" s="21"/>
      <c r="F9" s="25">
        <f>'سود سپرده بانکی'!G13</f>
        <v>238134</v>
      </c>
      <c r="G9" s="21"/>
      <c r="H9" s="33">
        <f t="shared" ref="H9:H10" si="0">F9/F$11*100</f>
        <v>1.7091832917040145E-5</v>
      </c>
      <c r="I9" s="21"/>
      <c r="J9" s="33">
        <f t="shared" ref="J9:J10" si="1">F9/10866344710639*100</f>
        <v>2.1914821068288791E-6</v>
      </c>
      <c r="M9" s="46"/>
      <c r="P9" s="39"/>
    </row>
    <row r="10" spans="1:16" ht="21.75" customHeight="1" x14ac:dyDescent="0.2">
      <c r="A10" s="17" t="s">
        <v>75</v>
      </c>
      <c r="B10" s="17"/>
      <c r="D10" s="36" t="s">
        <v>76</v>
      </c>
      <c r="E10" s="21"/>
      <c r="F10" s="27">
        <f>'سایر درآمدها'!D11</f>
        <v>22891219314</v>
      </c>
      <c r="G10" s="21"/>
      <c r="H10" s="33">
        <f t="shared" si="0"/>
        <v>1.6429946827509316</v>
      </c>
      <c r="I10" s="21"/>
      <c r="J10" s="33">
        <f t="shared" si="1"/>
        <v>0.21066163391253093</v>
      </c>
      <c r="M10" s="46"/>
      <c r="P10" s="39"/>
    </row>
    <row r="11" spans="1:16" ht="21.75" customHeight="1" x14ac:dyDescent="0.2">
      <c r="A11" s="18" t="s">
        <v>56</v>
      </c>
      <c r="B11" s="18"/>
      <c r="D11" s="30"/>
      <c r="E11" s="21"/>
      <c r="F11" s="28">
        <f>SUM(F8:F10)</f>
        <v>1393261923141</v>
      </c>
      <c r="G11" s="21"/>
      <c r="H11" s="29">
        <f>SUM(H8:H10)</f>
        <v>100.00000000000001</v>
      </c>
      <c r="I11" s="21"/>
      <c r="J11" s="29">
        <f>SUM(J8:J10)</f>
        <v>12.821808623252013</v>
      </c>
      <c r="M11" s="46"/>
      <c r="P11" s="39"/>
    </row>
    <row r="12" spans="1:16" x14ac:dyDescent="0.2">
      <c r="M12" s="46"/>
      <c r="P12" s="39"/>
    </row>
    <row r="13" spans="1:16" x14ac:dyDescent="0.2">
      <c r="M13" s="46"/>
      <c r="P13" s="39"/>
    </row>
    <row r="14" spans="1:16" x14ac:dyDescent="0.2">
      <c r="M14" s="46"/>
      <c r="P14" s="39"/>
    </row>
    <row r="15" spans="1:16" x14ac:dyDescent="0.2">
      <c r="M15" s="46"/>
      <c r="P15" s="39"/>
    </row>
    <row r="16" spans="1:16" x14ac:dyDescent="0.2">
      <c r="M16" s="45"/>
    </row>
    <row r="17" spans="13:16" x14ac:dyDescent="0.2">
      <c r="M17" s="46"/>
      <c r="P17" s="39"/>
    </row>
    <row r="18" spans="13:16" x14ac:dyDescent="0.2">
      <c r="M18" s="45"/>
    </row>
    <row r="19" spans="13:16" x14ac:dyDescent="0.2">
      <c r="M19" s="45"/>
    </row>
    <row r="20" spans="13:16" x14ac:dyDescent="0.2">
      <c r="M20" s="46"/>
    </row>
    <row r="21" spans="13:16" x14ac:dyDescent="0.2">
      <c r="M21" s="45"/>
    </row>
    <row r="22" spans="13:16" x14ac:dyDescent="0.2">
      <c r="M22" s="45"/>
    </row>
    <row r="23" spans="13:16" x14ac:dyDescent="0.2">
      <c r="M23" s="45"/>
    </row>
    <row r="24" spans="13:16" x14ac:dyDescent="0.2">
      <c r="M24" s="45"/>
    </row>
    <row r="25" spans="13:16" x14ac:dyDescent="0.2">
      <c r="M25" s="45"/>
    </row>
    <row r="26" spans="13:16" x14ac:dyDescent="0.2">
      <c r="M26" s="45"/>
    </row>
    <row r="27" spans="13:16" x14ac:dyDescent="0.2">
      <c r="M27" s="46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9"/>
  <sheetViews>
    <sheetView rightToLeft="1" topLeftCell="A42" workbookViewId="0">
      <selection activeCell="Z9" sqref="Z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style="21" bestFit="1" customWidth="1"/>
    <col min="5" max="5" width="1.28515625" style="21" customWidth="1"/>
    <col min="6" max="6" width="17.85546875" style="21" bestFit="1" customWidth="1"/>
    <col min="7" max="7" width="1.28515625" style="21" customWidth="1"/>
    <col min="8" max="8" width="15.85546875" style="21" bestFit="1" customWidth="1"/>
    <col min="9" max="9" width="1.28515625" style="21" customWidth="1"/>
    <col min="10" max="10" width="17.85546875" style="21" bestFit="1" customWidth="1"/>
    <col min="11" max="11" width="1.28515625" style="21" customWidth="1"/>
    <col min="12" max="12" width="17.28515625" style="21" bestFit="1" customWidth="1"/>
    <col min="13" max="13" width="1.28515625" style="21" customWidth="1"/>
    <col min="14" max="14" width="15.85546875" style="21" bestFit="1" customWidth="1"/>
    <col min="15" max="16" width="1.28515625" style="21" customWidth="1"/>
    <col min="17" max="17" width="17.28515625" style="21" bestFit="1" customWidth="1"/>
    <col min="18" max="18" width="1.28515625" style="21" customWidth="1"/>
    <col min="19" max="19" width="16.85546875" style="21" bestFit="1" customWidth="1"/>
    <col min="20" max="20" width="1.28515625" style="21" customWidth="1"/>
    <col min="21" max="21" width="17.7109375" style="21" bestFit="1" customWidth="1"/>
    <col min="22" max="22" width="1.28515625" style="21" customWidth="1"/>
    <col min="23" max="23" width="17.28515625" style="21" bestFit="1" customWidth="1"/>
    <col min="24" max="24" width="0.28515625" customWidth="1"/>
    <col min="26" max="26" width="17.710937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77</v>
      </c>
      <c r="B5" s="12" t="s">
        <v>78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79</v>
      </c>
      <c r="E6" s="13"/>
      <c r="F6" s="13"/>
      <c r="G6" s="13"/>
      <c r="H6" s="13"/>
      <c r="I6" s="13"/>
      <c r="J6" s="13"/>
      <c r="K6" s="13"/>
      <c r="L6" s="13"/>
      <c r="N6" s="13" t="s">
        <v>80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44"/>
      <c r="E7" s="44"/>
      <c r="F7" s="44"/>
      <c r="G7" s="44"/>
      <c r="H7" s="44"/>
      <c r="I7" s="44"/>
      <c r="J7" s="14" t="s">
        <v>56</v>
      </c>
      <c r="K7" s="14"/>
      <c r="L7" s="14"/>
      <c r="N7" s="44"/>
      <c r="O7" s="44"/>
      <c r="P7" s="44"/>
      <c r="Q7" s="44"/>
      <c r="R7" s="44"/>
      <c r="S7" s="44"/>
      <c r="T7" s="44"/>
      <c r="U7" s="14" t="s">
        <v>56</v>
      </c>
      <c r="V7" s="14"/>
      <c r="W7" s="14"/>
    </row>
    <row r="8" spans="1:26" ht="14.45" customHeight="1" x14ac:dyDescent="0.2">
      <c r="A8" s="13" t="s">
        <v>81</v>
      </c>
      <c r="B8" s="13"/>
      <c r="D8" s="2" t="s">
        <v>82</v>
      </c>
      <c r="F8" s="2" t="s">
        <v>83</v>
      </c>
      <c r="H8" s="2" t="s">
        <v>84</v>
      </c>
      <c r="J8" s="4" t="s">
        <v>61</v>
      </c>
      <c r="K8" s="44"/>
      <c r="L8" s="4" t="s">
        <v>69</v>
      </c>
      <c r="N8" s="2" t="s">
        <v>82</v>
      </c>
      <c r="P8" s="13" t="s">
        <v>83</v>
      </c>
      <c r="Q8" s="13"/>
      <c r="S8" s="2" t="s">
        <v>84</v>
      </c>
      <c r="U8" s="4" t="s">
        <v>61</v>
      </c>
      <c r="V8" s="44"/>
      <c r="W8" s="4" t="s">
        <v>69</v>
      </c>
    </row>
    <row r="9" spans="1:26" ht="21.75" customHeight="1" x14ac:dyDescent="0.2">
      <c r="A9" s="15" t="s">
        <v>28</v>
      </c>
      <c r="B9" s="15"/>
      <c r="D9" s="22">
        <v>0</v>
      </c>
      <c r="F9" s="22">
        <v>-7383259187</v>
      </c>
      <c r="H9" s="22">
        <v>-3577520726</v>
      </c>
      <c r="J9" s="22">
        <f>D9+F9+H9</f>
        <v>-10960779913</v>
      </c>
      <c r="L9" s="23">
        <f>J9/1393261923141*100</f>
        <v>-0.78669916481244107</v>
      </c>
      <c r="N9" s="22">
        <v>58232880000</v>
      </c>
      <c r="P9" s="20">
        <v>-22022542268</v>
      </c>
      <c r="Q9" s="20"/>
      <c r="S9" s="22">
        <v>-3577520726</v>
      </c>
      <c r="U9" s="22">
        <f>N9+P9+S9</f>
        <v>32632817006</v>
      </c>
      <c r="W9" s="23">
        <f>U9/3099465449679*100</f>
        <v>1.0528530656594239</v>
      </c>
      <c r="Z9" s="25"/>
    </row>
    <row r="10" spans="1:26" ht="21.75" customHeight="1" x14ac:dyDescent="0.2">
      <c r="A10" s="16" t="s">
        <v>45</v>
      </c>
      <c r="B10" s="16"/>
      <c r="D10" s="25">
        <v>0</v>
      </c>
      <c r="F10" s="25">
        <v>-1315768399</v>
      </c>
      <c r="H10" s="25">
        <v>1347410268</v>
      </c>
      <c r="J10" s="25">
        <f>D10+F10+H10</f>
        <v>31641869</v>
      </c>
      <c r="L10" s="33">
        <f t="shared" ref="L10:L63" si="0">J10/1393261923141*100</f>
        <v>2.2710639309417055E-3</v>
      </c>
      <c r="N10" s="25">
        <v>0</v>
      </c>
      <c r="P10" s="24">
        <v>620782495</v>
      </c>
      <c r="Q10" s="24"/>
      <c r="S10" s="25">
        <v>1347410268</v>
      </c>
      <c r="U10" s="25">
        <f>N10+P10+S10</f>
        <v>1968192763</v>
      </c>
      <c r="W10" s="33">
        <f t="shared" ref="W10:W63" si="1">U10/3099465449679*100</f>
        <v>6.3501038967988449E-2</v>
      </c>
      <c r="Z10" s="25"/>
    </row>
    <row r="11" spans="1:26" ht="21.75" customHeight="1" x14ac:dyDescent="0.2">
      <c r="A11" s="16" t="s">
        <v>33</v>
      </c>
      <c r="B11" s="16"/>
      <c r="D11" s="25">
        <v>0</v>
      </c>
      <c r="F11" s="25">
        <v>0</v>
      </c>
      <c r="H11" s="25">
        <f>'درآمد ناشی از فروش'!I10</f>
        <v>-7740847407</v>
      </c>
      <c r="J11" s="25">
        <f t="shared" ref="J11:J63" si="2">D11+F11+H11</f>
        <v>-7740847407</v>
      </c>
      <c r="L11" s="33">
        <f t="shared" si="0"/>
        <v>-0.55559168584388396</v>
      </c>
      <c r="N11" s="25">
        <v>21444096631</v>
      </c>
      <c r="P11" s="24">
        <v>0</v>
      </c>
      <c r="Q11" s="24"/>
      <c r="S11" s="25">
        <v>-40218787651</v>
      </c>
      <c r="U11" s="25">
        <f t="shared" ref="U11:U63" si="3">N11+P11+S11</f>
        <v>-18774691020</v>
      </c>
      <c r="W11" s="33">
        <f t="shared" si="1"/>
        <v>-0.60573964526510282</v>
      </c>
      <c r="Z11" s="25"/>
    </row>
    <row r="12" spans="1:26" ht="21.75" customHeight="1" x14ac:dyDescent="0.2">
      <c r="A12" s="16" t="s">
        <v>42</v>
      </c>
      <c r="B12" s="16"/>
      <c r="D12" s="25">
        <v>0</v>
      </c>
      <c r="F12" s="25">
        <v>-10430424989</v>
      </c>
      <c r="H12" s="25">
        <v>5818372440</v>
      </c>
      <c r="J12" s="25">
        <f t="shared" si="2"/>
        <v>-4612052549</v>
      </c>
      <c r="L12" s="33">
        <f t="shared" si="0"/>
        <v>-0.33102552164796756</v>
      </c>
      <c r="N12" s="25">
        <v>8938551940</v>
      </c>
      <c r="P12" s="24">
        <v>94601289596</v>
      </c>
      <c r="Q12" s="24"/>
      <c r="S12" s="25">
        <v>5818372440</v>
      </c>
      <c r="U12" s="25">
        <f t="shared" si="3"/>
        <v>109358213976</v>
      </c>
      <c r="W12" s="33">
        <f t="shared" si="1"/>
        <v>3.5282927250350808</v>
      </c>
      <c r="Z12" s="25"/>
    </row>
    <row r="13" spans="1:26" ht="21.75" customHeight="1" x14ac:dyDescent="0.2">
      <c r="A13" s="16" t="s">
        <v>27</v>
      </c>
      <c r="B13" s="16"/>
      <c r="D13" s="25">
        <v>0</v>
      </c>
      <c r="F13" s="25">
        <v>-5852087878</v>
      </c>
      <c r="H13" s="25">
        <v>15765970697</v>
      </c>
      <c r="J13" s="25">
        <f t="shared" si="2"/>
        <v>9913882819</v>
      </c>
      <c r="L13" s="33">
        <f t="shared" si="0"/>
        <v>0.71155915871510556</v>
      </c>
      <c r="N13" s="25">
        <v>0</v>
      </c>
      <c r="P13" s="24">
        <v>42840156800</v>
      </c>
      <c r="Q13" s="24"/>
      <c r="S13" s="25">
        <v>19260120847</v>
      </c>
      <c r="U13" s="25">
        <f t="shared" si="3"/>
        <v>62100277647</v>
      </c>
      <c r="W13" s="33">
        <f t="shared" si="1"/>
        <v>2.0035802513440339</v>
      </c>
      <c r="Z13" s="25"/>
    </row>
    <row r="14" spans="1:26" ht="21.75" customHeight="1" x14ac:dyDescent="0.2">
      <c r="A14" s="16" t="s">
        <v>37</v>
      </c>
      <c r="B14" s="16"/>
      <c r="D14" s="25">
        <v>0</v>
      </c>
      <c r="F14" s="25">
        <v>0</v>
      </c>
      <c r="H14" s="25">
        <f>'درآمد ناشی از فروش'!I13</f>
        <v>8152462023</v>
      </c>
      <c r="J14" s="25">
        <f t="shared" si="2"/>
        <v>8152462023</v>
      </c>
      <c r="L14" s="33">
        <f t="shared" si="0"/>
        <v>0.58513491882566571</v>
      </c>
      <c r="N14" s="25">
        <v>0</v>
      </c>
      <c r="P14" s="24">
        <v>0</v>
      </c>
      <c r="Q14" s="24"/>
      <c r="S14" s="25">
        <v>11867014259</v>
      </c>
      <c r="U14" s="25">
        <f t="shared" si="3"/>
        <v>11867014259</v>
      </c>
      <c r="W14" s="33">
        <f t="shared" si="1"/>
        <v>0.3828729324996677</v>
      </c>
      <c r="Z14" s="25"/>
    </row>
    <row r="15" spans="1:26" ht="21.75" customHeight="1" x14ac:dyDescent="0.2">
      <c r="A15" s="16" t="s">
        <v>52</v>
      </c>
      <c r="B15" s="16"/>
      <c r="D15" s="25">
        <v>0</v>
      </c>
      <c r="F15" s="25">
        <v>1519329046</v>
      </c>
      <c r="H15" s="25">
        <v>856289443</v>
      </c>
      <c r="J15" s="25">
        <f t="shared" si="2"/>
        <v>2375618489</v>
      </c>
      <c r="L15" s="33">
        <f t="shared" si="0"/>
        <v>0.17050767336297787</v>
      </c>
      <c r="N15" s="25">
        <v>0</v>
      </c>
      <c r="P15" s="24">
        <v>1758758933</v>
      </c>
      <c r="Q15" s="24"/>
      <c r="S15" s="25">
        <v>856289443</v>
      </c>
      <c r="U15" s="25">
        <f t="shared" si="3"/>
        <v>2615048376</v>
      </c>
      <c r="W15" s="33">
        <f t="shared" si="1"/>
        <v>8.437094777974799E-2</v>
      </c>
      <c r="Z15" s="25"/>
    </row>
    <row r="16" spans="1:26" ht="21.75" customHeight="1" x14ac:dyDescent="0.2">
      <c r="A16" s="16" t="s">
        <v>48</v>
      </c>
      <c r="B16" s="16"/>
      <c r="D16" s="25">
        <v>0</v>
      </c>
      <c r="F16" s="25">
        <v>0</v>
      </c>
      <c r="H16" s="25">
        <f>'درآمد ناشی از فروش'!I15</f>
        <v>-3698745439</v>
      </c>
      <c r="J16" s="25">
        <f t="shared" si="2"/>
        <v>-3698745439</v>
      </c>
      <c r="L16" s="33">
        <f t="shared" si="0"/>
        <v>-0.26547380485798877</v>
      </c>
      <c r="N16" s="25">
        <v>20590745000</v>
      </c>
      <c r="P16" s="24">
        <v>0</v>
      </c>
      <c r="Q16" s="24"/>
      <c r="S16" s="25">
        <v>-44985630763</v>
      </c>
      <c r="U16" s="25">
        <f t="shared" si="3"/>
        <v>-24394885763</v>
      </c>
      <c r="W16" s="33">
        <f t="shared" si="1"/>
        <v>-0.78706751725612834</v>
      </c>
      <c r="Z16" s="25"/>
    </row>
    <row r="17" spans="1:26" ht="21.75" customHeight="1" x14ac:dyDescent="0.2">
      <c r="A17" s="16" t="s">
        <v>85</v>
      </c>
      <c r="B17" s="16"/>
      <c r="D17" s="25">
        <v>0</v>
      </c>
      <c r="F17" s="25">
        <v>0</v>
      </c>
      <c r="H17" s="25">
        <v>0</v>
      </c>
      <c r="J17" s="25">
        <f t="shared" si="2"/>
        <v>0</v>
      </c>
      <c r="L17" s="33">
        <f t="shared" si="0"/>
        <v>0</v>
      </c>
      <c r="N17" s="25">
        <v>0</v>
      </c>
      <c r="P17" s="24">
        <v>0</v>
      </c>
      <c r="Q17" s="24"/>
      <c r="S17" s="25">
        <v>9068269458</v>
      </c>
      <c r="U17" s="25">
        <f t="shared" si="3"/>
        <v>9068269458</v>
      </c>
      <c r="W17" s="33">
        <f t="shared" si="1"/>
        <v>0.2925752716146317</v>
      </c>
      <c r="Z17" s="25"/>
    </row>
    <row r="18" spans="1:26" ht="21.75" customHeight="1" x14ac:dyDescent="0.2">
      <c r="A18" s="16" t="s">
        <v>49</v>
      </c>
      <c r="B18" s="16"/>
      <c r="D18" s="25">
        <v>0</v>
      </c>
      <c r="F18" s="25">
        <v>15809130364</v>
      </c>
      <c r="H18" s="25">
        <v>0</v>
      </c>
      <c r="J18" s="25">
        <f t="shared" si="2"/>
        <v>15809130364</v>
      </c>
      <c r="L18" s="33">
        <f t="shared" si="0"/>
        <v>1.1346847352549154</v>
      </c>
      <c r="N18" s="25">
        <v>0</v>
      </c>
      <c r="P18" s="24">
        <v>30091437787</v>
      </c>
      <c r="Q18" s="24"/>
      <c r="S18" s="25">
        <v>6281485268</v>
      </c>
      <c r="U18" s="25">
        <f t="shared" si="3"/>
        <v>36372923055</v>
      </c>
      <c r="W18" s="33">
        <f t="shared" si="1"/>
        <v>1.1735224555823651</v>
      </c>
      <c r="Z18" s="25"/>
    </row>
    <row r="19" spans="1:26" ht="21.75" customHeight="1" x14ac:dyDescent="0.2">
      <c r="A19" s="16" t="s">
        <v>86</v>
      </c>
      <c r="B19" s="16"/>
      <c r="D19" s="25">
        <v>0</v>
      </c>
      <c r="F19" s="25">
        <v>0</v>
      </c>
      <c r="H19" s="25">
        <v>0</v>
      </c>
      <c r="J19" s="25">
        <f t="shared" si="2"/>
        <v>0</v>
      </c>
      <c r="L19" s="33">
        <f t="shared" si="0"/>
        <v>0</v>
      </c>
      <c r="N19" s="25">
        <v>6529764950</v>
      </c>
      <c r="P19" s="24">
        <v>0</v>
      </c>
      <c r="Q19" s="24"/>
      <c r="S19" s="25">
        <v>1914774171</v>
      </c>
      <c r="U19" s="25">
        <f t="shared" si="3"/>
        <v>8444539121</v>
      </c>
      <c r="W19" s="33">
        <f t="shared" si="1"/>
        <v>0.27245146810313919</v>
      </c>
    </row>
    <row r="20" spans="1:26" ht="21.75" customHeight="1" x14ac:dyDescent="0.2">
      <c r="A20" s="16" t="s">
        <v>87</v>
      </c>
      <c r="B20" s="16"/>
      <c r="D20" s="25">
        <v>0</v>
      </c>
      <c r="F20" s="25">
        <v>0</v>
      </c>
      <c r="H20" s="25">
        <v>0</v>
      </c>
      <c r="J20" s="25">
        <f t="shared" si="2"/>
        <v>0</v>
      </c>
      <c r="L20" s="33">
        <f t="shared" si="0"/>
        <v>0</v>
      </c>
      <c r="N20" s="25">
        <v>17021400800</v>
      </c>
      <c r="P20" s="24">
        <v>0</v>
      </c>
      <c r="Q20" s="24"/>
      <c r="S20" s="25">
        <v>-36305191904</v>
      </c>
      <c r="U20" s="25">
        <f t="shared" si="3"/>
        <v>-19283791104</v>
      </c>
      <c r="W20" s="33">
        <f t="shared" si="1"/>
        <v>-0.6221650609461431</v>
      </c>
    </row>
    <row r="21" spans="1:26" ht="21.75" customHeight="1" x14ac:dyDescent="0.2">
      <c r="A21" s="16" t="s">
        <v>88</v>
      </c>
      <c r="B21" s="16"/>
      <c r="D21" s="25">
        <v>0</v>
      </c>
      <c r="F21" s="25">
        <v>0</v>
      </c>
      <c r="H21" s="25">
        <v>0</v>
      </c>
      <c r="J21" s="25">
        <f t="shared" si="2"/>
        <v>0</v>
      </c>
      <c r="L21" s="33">
        <f t="shared" si="0"/>
        <v>0</v>
      </c>
      <c r="N21" s="25">
        <v>0</v>
      </c>
      <c r="P21" s="24">
        <v>0</v>
      </c>
      <c r="Q21" s="24"/>
      <c r="S21" s="25">
        <v>0</v>
      </c>
      <c r="U21" s="25">
        <f t="shared" si="3"/>
        <v>0</v>
      </c>
      <c r="W21" s="33">
        <f t="shared" si="1"/>
        <v>0</v>
      </c>
    </row>
    <row r="22" spans="1:26" ht="21.75" customHeight="1" x14ac:dyDescent="0.2">
      <c r="A22" s="16" t="s">
        <v>89</v>
      </c>
      <c r="B22" s="16"/>
      <c r="D22" s="25">
        <v>0</v>
      </c>
      <c r="F22" s="25">
        <v>0</v>
      </c>
      <c r="H22" s="25">
        <v>0</v>
      </c>
      <c r="J22" s="25">
        <f t="shared" si="2"/>
        <v>0</v>
      </c>
      <c r="L22" s="33">
        <f t="shared" si="0"/>
        <v>0</v>
      </c>
      <c r="N22" s="25">
        <v>6360588960</v>
      </c>
      <c r="P22" s="24">
        <v>0</v>
      </c>
      <c r="Q22" s="24"/>
      <c r="S22" s="25">
        <v>-41888700391</v>
      </c>
      <c r="U22" s="25">
        <f t="shared" si="3"/>
        <v>-35528111431</v>
      </c>
      <c r="W22" s="33">
        <f t="shared" si="1"/>
        <v>-1.1462657676884094</v>
      </c>
    </row>
    <row r="23" spans="1:26" ht="21.75" customHeight="1" x14ac:dyDescent="0.2">
      <c r="A23" s="16" t="s">
        <v>90</v>
      </c>
      <c r="B23" s="16"/>
      <c r="D23" s="25">
        <v>0</v>
      </c>
      <c r="F23" s="25">
        <v>0</v>
      </c>
      <c r="H23" s="25">
        <v>0</v>
      </c>
      <c r="J23" s="25">
        <f t="shared" si="2"/>
        <v>0</v>
      </c>
      <c r="L23" s="33">
        <f t="shared" si="0"/>
        <v>0</v>
      </c>
      <c r="N23" s="25">
        <v>1877760360</v>
      </c>
      <c r="P23" s="24">
        <v>0</v>
      </c>
      <c r="Q23" s="24"/>
      <c r="S23" s="25">
        <v>-9039687495</v>
      </c>
      <c r="U23" s="25">
        <f t="shared" si="3"/>
        <v>-7161927135</v>
      </c>
      <c r="W23" s="33">
        <f t="shared" si="1"/>
        <v>-0.23106975222910564</v>
      </c>
    </row>
    <row r="24" spans="1:26" ht="21.75" customHeight="1" x14ac:dyDescent="0.2">
      <c r="A24" s="16" t="s">
        <v>21</v>
      </c>
      <c r="B24" s="16"/>
      <c r="D24" s="25">
        <v>0</v>
      </c>
      <c r="F24" s="25">
        <v>119637589874</v>
      </c>
      <c r="H24" s="25">
        <v>0</v>
      </c>
      <c r="J24" s="25">
        <f t="shared" si="2"/>
        <v>119637589874</v>
      </c>
      <c r="L24" s="33">
        <f t="shared" si="0"/>
        <v>8.5868699838065208</v>
      </c>
      <c r="N24" s="25">
        <v>13016032848</v>
      </c>
      <c r="P24" s="24">
        <v>245680497682</v>
      </c>
      <c r="Q24" s="24"/>
      <c r="S24" s="25">
        <v>-126247703</v>
      </c>
      <c r="U24" s="25">
        <f t="shared" si="3"/>
        <v>258570282827</v>
      </c>
      <c r="W24" s="33">
        <f t="shared" si="1"/>
        <v>8.3424153946861761</v>
      </c>
    </row>
    <row r="25" spans="1:26" ht="21.75" customHeight="1" x14ac:dyDescent="0.2">
      <c r="A25" s="16" t="s">
        <v>91</v>
      </c>
      <c r="B25" s="16"/>
      <c r="D25" s="25">
        <v>0</v>
      </c>
      <c r="F25" s="25">
        <v>0</v>
      </c>
      <c r="H25" s="25">
        <v>0</v>
      </c>
      <c r="J25" s="25">
        <f t="shared" si="2"/>
        <v>0</v>
      </c>
      <c r="L25" s="33">
        <f t="shared" si="0"/>
        <v>0</v>
      </c>
      <c r="N25" s="25">
        <v>225000000</v>
      </c>
      <c r="P25" s="24">
        <v>0</v>
      </c>
      <c r="Q25" s="24"/>
      <c r="S25" s="25">
        <v>-1263372106</v>
      </c>
      <c r="U25" s="25">
        <f t="shared" si="3"/>
        <v>-1038372106</v>
      </c>
      <c r="W25" s="33">
        <f t="shared" si="1"/>
        <v>-3.3501651264012E-2</v>
      </c>
    </row>
    <row r="26" spans="1:26" ht="21.75" customHeight="1" x14ac:dyDescent="0.2">
      <c r="A26" s="16" t="s">
        <v>92</v>
      </c>
      <c r="B26" s="16"/>
      <c r="D26" s="25">
        <v>0</v>
      </c>
      <c r="F26" s="25">
        <v>0</v>
      </c>
      <c r="H26" s="25">
        <v>0</v>
      </c>
      <c r="J26" s="25">
        <f t="shared" si="2"/>
        <v>0</v>
      </c>
      <c r="L26" s="33">
        <f t="shared" si="0"/>
        <v>0</v>
      </c>
      <c r="N26" s="25">
        <v>9249354100</v>
      </c>
      <c r="P26" s="24">
        <v>0</v>
      </c>
      <c r="Q26" s="24"/>
      <c r="S26" s="25">
        <v>-36951871597</v>
      </c>
      <c r="U26" s="25">
        <f t="shared" si="3"/>
        <v>-27702517497</v>
      </c>
      <c r="W26" s="33">
        <f t="shared" si="1"/>
        <v>-0.89378371679765123</v>
      </c>
    </row>
    <row r="27" spans="1:26" ht="21.75" customHeight="1" x14ac:dyDescent="0.2">
      <c r="A27" s="16" t="s">
        <v>93</v>
      </c>
      <c r="B27" s="16"/>
      <c r="D27" s="25">
        <v>0</v>
      </c>
      <c r="F27" s="25">
        <v>0</v>
      </c>
      <c r="H27" s="25">
        <v>0</v>
      </c>
      <c r="J27" s="25">
        <f t="shared" si="2"/>
        <v>0</v>
      </c>
      <c r="L27" s="33">
        <f t="shared" si="0"/>
        <v>0</v>
      </c>
      <c r="N27" s="25">
        <v>0</v>
      </c>
      <c r="P27" s="24">
        <v>0</v>
      </c>
      <c r="Q27" s="24"/>
      <c r="S27" s="25">
        <v>-4181331558</v>
      </c>
      <c r="U27" s="25">
        <f t="shared" si="3"/>
        <v>-4181331558</v>
      </c>
      <c r="W27" s="33">
        <f t="shared" si="1"/>
        <v>-0.13490492557137698</v>
      </c>
    </row>
    <row r="28" spans="1:26" ht="21.75" customHeight="1" x14ac:dyDescent="0.2">
      <c r="A28" s="16" t="s">
        <v>47</v>
      </c>
      <c r="B28" s="16"/>
      <c r="D28" s="25">
        <v>0</v>
      </c>
      <c r="F28" s="25">
        <v>-3807319018</v>
      </c>
      <c r="H28" s="25">
        <v>0</v>
      </c>
      <c r="J28" s="25">
        <f t="shared" si="2"/>
        <v>-3807319018</v>
      </c>
      <c r="L28" s="33">
        <f t="shared" si="0"/>
        <v>-0.27326656637660041</v>
      </c>
      <c r="N28" s="25">
        <v>20919226623</v>
      </c>
      <c r="P28" s="24">
        <v>-56059596035</v>
      </c>
      <c r="Q28" s="24"/>
      <c r="S28" s="25">
        <v>-2062350671</v>
      </c>
      <c r="U28" s="25">
        <f t="shared" si="3"/>
        <v>-37202720083</v>
      </c>
      <c r="W28" s="33">
        <f t="shared" si="1"/>
        <v>-1.2002947181377015</v>
      </c>
    </row>
    <row r="29" spans="1:26" ht="21.75" customHeight="1" x14ac:dyDescent="0.2">
      <c r="A29" s="16" t="s">
        <v>50</v>
      </c>
      <c r="B29" s="16"/>
      <c r="D29" s="25">
        <v>0</v>
      </c>
      <c r="F29" s="25">
        <v>157175567</v>
      </c>
      <c r="H29" s="25">
        <v>0</v>
      </c>
      <c r="J29" s="25">
        <f t="shared" si="2"/>
        <v>157175567</v>
      </c>
      <c r="L29" s="33">
        <f t="shared" si="0"/>
        <v>1.1281121258640298E-2</v>
      </c>
      <c r="N29" s="25">
        <v>0</v>
      </c>
      <c r="P29" s="24">
        <v>1123181208</v>
      </c>
      <c r="Q29" s="24"/>
      <c r="S29" s="25">
        <v>1104757503</v>
      </c>
      <c r="U29" s="25">
        <f t="shared" si="3"/>
        <v>2227938711</v>
      </c>
      <c r="W29" s="33">
        <f t="shared" si="1"/>
        <v>7.1881385586367447E-2</v>
      </c>
    </row>
    <row r="30" spans="1:26" ht="21.75" customHeight="1" x14ac:dyDescent="0.2">
      <c r="A30" s="16" t="s">
        <v>36</v>
      </c>
      <c r="B30" s="16"/>
      <c r="D30" s="25">
        <v>0</v>
      </c>
      <c r="F30" s="25">
        <v>19322178053</v>
      </c>
      <c r="H30" s="25">
        <v>0</v>
      </c>
      <c r="J30" s="25">
        <f t="shared" si="2"/>
        <v>19322178053</v>
      </c>
      <c r="L30" s="33">
        <f t="shared" si="0"/>
        <v>1.3868302673082216</v>
      </c>
      <c r="N30" s="25">
        <v>12320581350</v>
      </c>
      <c r="P30" s="24">
        <v>57018981293</v>
      </c>
      <c r="Q30" s="24"/>
      <c r="S30" s="25">
        <v>-7104</v>
      </c>
      <c r="U30" s="25">
        <f t="shared" si="3"/>
        <v>69339555539</v>
      </c>
      <c r="W30" s="33">
        <f t="shared" si="1"/>
        <v>2.237145619615835</v>
      </c>
    </row>
    <row r="31" spans="1:26" ht="21.75" customHeight="1" x14ac:dyDescent="0.2">
      <c r="A31" s="16" t="s">
        <v>94</v>
      </c>
      <c r="B31" s="16"/>
      <c r="D31" s="25">
        <v>0</v>
      </c>
      <c r="F31" s="25">
        <v>0</v>
      </c>
      <c r="H31" s="25">
        <v>0</v>
      </c>
      <c r="J31" s="25">
        <f t="shared" si="2"/>
        <v>0</v>
      </c>
      <c r="L31" s="33">
        <f t="shared" si="0"/>
        <v>0</v>
      </c>
      <c r="N31" s="25">
        <v>0</v>
      </c>
      <c r="P31" s="24">
        <v>0</v>
      </c>
      <c r="Q31" s="24"/>
      <c r="S31" s="25">
        <v>-10947933632</v>
      </c>
      <c r="U31" s="25">
        <f t="shared" si="3"/>
        <v>-10947933632</v>
      </c>
      <c r="W31" s="33">
        <f t="shared" si="1"/>
        <v>-0.3532200571273939</v>
      </c>
    </row>
    <row r="32" spans="1:26" ht="21.75" customHeight="1" x14ac:dyDescent="0.2">
      <c r="A32" s="16" t="s">
        <v>19</v>
      </c>
      <c r="B32" s="16"/>
      <c r="D32" s="25">
        <v>0</v>
      </c>
      <c r="F32" s="25">
        <v>9293604265</v>
      </c>
      <c r="H32" s="25">
        <v>0</v>
      </c>
      <c r="J32" s="25">
        <f t="shared" si="2"/>
        <v>9293604265</v>
      </c>
      <c r="L32" s="33">
        <f t="shared" si="0"/>
        <v>0.66703927744241343</v>
      </c>
      <c r="N32" s="25">
        <v>0</v>
      </c>
      <c r="P32" s="24">
        <v>24865454764</v>
      </c>
      <c r="Q32" s="24"/>
      <c r="S32" s="25">
        <v>9781093331</v>
      </c>
      <c r="U32" s="25">
        <f t="shared" si="3"/>
        <v>34646548095</v>
      </c>
      <c r="W32" s="33">
        <f t="shared" si="1"/>
        <v>1.1178233362332919</v>
      </c>
    </row>
    <row r="33" spans="1:23" ht="21.75" customHeight="1" x14ac:dyDescent="0.2">
      <c r="A33" s="16" t="s">
        <v>30</v>
      </c>
      <c r="B33" s="16"/>
      <c r="D33" s="25">
        <v>0</v>
      </c>
      <c r="F33" s="25">
        <v>83453634760</v>
      </c>
      <c r="H33" s="25">
        <v>0</v>
      </c>
      <c r="J33" s="25">
        <f t="shared" si="2"/>
        <v>83453634760</v>
      </c>
      <c r="L33" s="33">
        <f t="shared" si="0"/>
        <v>5.9898023030630387</v>
      </c>
      <c r="N33" s="25">
        <v>37038843360</v>
      </c>
      <c r="P33" s="24">
        <v>113665197460</v>
      </c>
      <c r="Q33" s="24"/>
      <c r="S33" s="25">
        <v>-5878434800</v>
      </c>
      <c r="U33" s="25">
        <f t="shared" si="3"/>
        <v>144825606020</v>
      </c>
      <c r="W33" s="33">
        <f t="shared" si="1"/>
        <v>4.6725994650141702</v>
      </c>
    </row>
    <row r="34" spans="1:23" ht="21.75" customHeight="1" x14ac:dyDescent="0.2">
      <c r="A34" s="16" t="s">
        <v>95</v>
      </c>
      <c r="B34" s="16"/>
      <c r="D34" s="25">
        <v>0</v>
      </c>
      <c r="F34" s="25">
        <v>0</v>
      </c>
      <c r="H34" s="25">
        <v>0</v>
      </c>
      <c r="J34" s="25">
        <f t="shared" si="2"/>
        <v>0</v>
      </c>
      <c r="L34" s="33">
        <f t="shared" si="0"/>
        <v>0</v>
      </c>
      <c r="N34" s="25">
        <v>26544000000</v>
      </c>
      <c r="P34" s="24">
        <v>0</v>
      </c>
      <c r="Q34" s="24"/>
      <c r="S34" s="25">
        <v>-55953638480</v>
      </c>
      <c r="U34" s="25">
        <f t="shared" si="3"/>
        <v>-29409638480</v>
      </c>
      <c r="W34" s="33">
        <f t="shared" si="1"/>
        <v>-0.94886163299693649</v>
      </c>
    </row>
    <row r="35" spans="1:23" ht="21.75" customHeight="1" x14ac:dyDescent="0.2">
      <c r="A35" s="16" t="s">
        <v>96</v>
      </c>
      <c r="B35" s="16"/>
      <c r="D35" s="25">
        <v>0</v>
      </c>
      <c r="F35" s="25">
        <v>0</v>
      </c>
      <c r="H35" s="25">
        <v>0</v>
      </c>
      <c r="J35" s="25">
        <f t="shared" si="2"/>
        <v>0</v>
      </c>
      <c r="L35" s="33">
        <f t="shared" si="0"/>
        <v>0</v>
      </c>
      <c r="N35" s="25">
        <v>470000000</v>
      </c>
      <c r="P35" s="24">
        <v>0</v>
      </c>
      <c r="Q35" s="24"/>
      <c r="S35" s="25">
        <v>1227473252</v>
      </c>
      <c r="U35" s="25">
        <f t="shared" si="3"/>
        <v>1697473252</v>
      </c>
      <c r="W35" s="33">
        <f t="shared" si="1"/>
        <v>5.4766645396089213E-2</v>
      </c>
    </row>
    <row r="36" spans="1:23" ht="21.75" customHeight="1" x14ac:dyDescent="0.2">
      <c r="A36" s="16" t="s">
        <v>97</v>
      </c>
      <c r="B36" s="16"/>
      <c r="D36" s="25">
        <v>0</v>
      </c>
      <c r="F36" s="25">
        <v>0</v>
      </c>
      <c r="H36" s="25">
        <v>0</v>
      </c>
      <c r="J36" s="25">
        <f t="shared" si="2"/>
        <v>0</v>
      </c>
      <c r="L36" s="33">
        <f t="shared" si="0"/>
        <v>0</v>
      </c>
      <c r="N36" s="25">
        <v>20250000000</v>
      </c>
      <c r="P36" s="24">
        <v>0</v>
      </c>
      <c r="Q36" s="24"/>
      <c r="S36" s="25">
        <v>-43689213510</v>
      </c>
      <c r="U36" s="25">
        <f t="shared" si="3"/>
        <v>-23439213510</v>
      </c>
      <c r="W36" s="33">
        <f t="shared" si="1"/>
        <v>-0.75623406327783105</v>
      </c>
    </row>
    <row r="37" spans="1:23" ht="21.75" customHeight="1" x14ac:dyDescent="0.2">
      <c r="A37" s="16" t="s">
        <v>98</v>
      </c>
      <c r="B37" s="16"/>
      <c r="D37" s="25">
        <v>0</v>
      </c>
      <c r="F37" s="25">
        <v>0</v>
      </c>
      <c r="H37" s="25">
        <v>0</v>
      </c>
      <c r="J37" s="25">
        <f t="shared" si="2"/>
        <v>0</v>
      </c>
      <c r="L37" s="33">
        <f t="shared" si="0"/>
        <v>0</v>
      </c>
      <c r="N37" s="25">
        <v>33990000000</v>
      </c>
      <c r="P37" s="24">
        <v>0</v>
      </c>
      <c r="Q37" s="24"/>
      <c r="S37" s="25">
        <v>-39642192435</v>
      </c>
      <c r="U37" s="25">
        <f t="shared" si="3"/>
        <v>-5652192435</v>
      </c>
      <c r="W37" s="33">
        <f t="shared" si="1"/>
        <v>-0.1823602336198126</v>
      </c>
    </row>
    <row r="38" spans="1:23" ht="21.75" customHeight="1" x14ac:dyDescent="0.2">
      <c r="A38" s="16" t="s">
        <v>22</v>
      </c>
      <c r="B38" s="16"/>
      <c r="D38" s="25">
        <v>0</v>
      </c>
      <c r="F38" s="25">
        <v>311995066178</v>
      </c>
      <c r="H38" s="25">
        <v>0</v>
      </c>
      <c r="J38" s="25">
        <f t="shared" si="2"/>
        <v>311995066178</v>
      </c>
      <c r="L38" s="33">
        <f t="shared" si="0"/>
        <v>22.393138073753679</v>
      </c>
      <c r="N38" s="25">
        <f>'درآمد سود سهام'!S25</f>
        <v>65689177290</v>
      </c>
      <c r="P38" s="24">
        <v>474330278337</v>
      </c>
      <c r="Q38" s="24"/>
      <c r="S38" s="25">
        <v>-3521852246</v>
      </c>
      <c r="U38" s="25">
        <f t="shared" si="3"/>
        <v>536497603381</v>
      </c>
      <c r="W38" s="33">
        <f t="shared" si="1"/>
        <v>17.309359052108906</v>
      </c>
    </row>
    <row r="39" spans="1:23" ht="21.75" customHeight="1" x14ac:dyDescent="0.2">
      <c r="A39" s="16" t="s">
        <v>25</v>
      </c>
      <c r="B39" s="16"/>
      <c r="D39" s="25">
        <v>0</v>
      </c>
      <c r="F39" s="25">
        <v>31070950509</v>
      </c>
      <c r="H39" s="25">
        <v>0</v>
      </c>
      <c r="J39" s="25">
        <f t="shared" si="2"/>
        <v>31070950509</v>
      </c>
      <c r="L39" s="33">
        <f t="shared" si="0"/>
        <v>2.2300868194942822</v>
      </c>
      <c r="N39" s="25">
        <v>41060833000</v>
      </c>
      <c r="P39" s="24">
        <v>15515823318</v>
      </c>
      <c r="Q39" s="24"/>
      <c r="S39" s="25">
        <v>-62118162551</v>
      </c>
      <c r="U39" s="25">
        <f t="shared" si="3"/>
        <v>-5541506233</v>
      </c>
      <c r="W39" s="33">
        <f t="shared" si="1"/>
        <v>-0.17878909518329728</v>
      </c>
    </row>
    <row r="40" spans="1:23" ht="21.75" customHeight="1" x14ac:dyDescent="0.2">
      <c r="A40" s="16" t="s">
        <v>99</v>
      </c>
      <c r="B40" s="16"/>
      <c r="D40" s="25">
        <v>0</v>
      </c>
      <c r="F40" s="25">
        <v>0</v>
      </c>
      <c r="H40" s="25">
        <v>0</v>
      </c>
      <c r="J40" s="25">
        <f t="shared" si="2"/>
        <v>0</v>
      </c>
      <c r="L40" s="33">
        <f t="shared" si="0"/>
        <v>0</v>
      </c>
      <c r="N40" s="25">
        <v>42477941369</v>
      </c>
      <c r="P40" s="24">
        <v>0</v>
      </c>
      <c r="Q40" s="24"/>
      <c r="S40" s="25">
        <v>-59310398987</v>
      </c>
      <c r="U40" s="25">
        <f t="shared" si="3"/>
        <v>-16832457618</v>
      </c>
      <c r="W40" s="33">
        <f t="shared" si="1"/>
        <v>-0.54307614946129734</v>
      </c>
    </row>
    <row r="41" spans="1:23" ht="21.75" customHeight="1" x14ac:dyDescent="0.2">
      <c r="A41" s="16" t="s">
        <v>24</v>
      </c>
      <c r="B41" s="16"/>
      <c r="D41" s="25">
        <v>0</v>
      </c>
      <c r="F41" s="25">
        <v>-45133220872</v>
      </c>
      <c r="H41" s="25">
        <v>0</v>
      </c>
      <c r="J41" s="25">
        <f t="shared" si="2"/>
        <v>-45133220872</v>
      </c>
      <c r="L41" s="33">
        <f t="shared" si="0"/>
        <v>-3.2393924015558171</v>
      </c>
      <c r="N41" s="25">
        <f>'درآمد سود سهام'!S23</f>
        <v>86404965896</v>
      </c>
      <c r="P41" s="24">
        <v>-69374401766</v>
      </c>
      <c r="Q41" s="24"/>
      <c r="S41" s="25">
        <v>-4331776148</v>
      </c>
      <c r="U41" s="25">
        <f t="shared" si="3"/>
        <v>12698787982</v>
      </c>
      <c r="W41" s="33">
        <f t="shared" si="1"/>
        <v>0.40970897040698312</v>
      </c>
    </row>
    <row r="42" spans="1:23" ht="21.75" customHeight="1" x14ac:dyDescent="0.2">
      <c r="A42" s="16" t="s">
        <v>43</v>
      </c>
      <c r="B42" s="16"/>
      <c r="D42" s="25">
        <v>0</v>
      </c>
      <c r="F42" s="25">
        <v>405193698678</v>
      </c>
      <c r="H42" s="25">
        <v>0</v>
      </c>
      <c r="J42" s="25">
        <f t="shared" si="2"/>
        <v>405193698678</v>
      </c>
      <c r="L42" s="33">
        <f t="shared" si="0"/>
        <v>29.082377975601492</v>
      </c>
      <c r="N42" s="25">
        <v>22512432810</v>
      </c>
      <c r="P42" s="24">
        <v>776863781940</v>
      </c>
      <c r="Q42" s="24"/>
      <c r="S42" s="25">
        <v>1186726</v>
      </c>
      <c r="U42" s="25">
        <f t="shared" si="3"/>
        <v>799377401476</v>
      </c>
      <c r="W42" s="33">
        <f t="shared" si="1"/>
        <v>25.790815043890504</v>
      </c>
    </row>
    <row r="43" spans="1:23" ht="21.75" customHeight="1" x14ac:dyDescent="0.2">
      <c r="A43" s="16" t="s">
        <v>23</v>
      </c>
      <c r="B43" s="16"/>
      <c r="D43" s="25">
        <v>0</v>
      </c>
      <c r="F43" s="25">
        <v>79923013372</v>
      </c>
      <c r="H43" s="25">
        <v>0</v>
      </c>
      <c r="J43" s="25">
        <f t="shared" si="2"/>
        <v>79923013372</v>
      </c>
      <c r="L43" s="33">
        <f t="shared" si="0"/>
        <v>5.7363954361014775</v>
      </c>
      <c r="N43" s="25">
        <v>29288732200</v>
      </c>
      <c r="P43" s="24">
        <v>106281925710</v>
      </c>
      <c r="Q43" s="24"/>
      <c r="S43" s="25">
        <v>-1282324487</v>
      </c>
      <c r="U43" s="25">
        <f t="shared" si="3"/>
        <v>134288333423</v>
      </c>
      <c r="W43" s="33">
        <f t="shared" si="1"/>
        <v>4.3326288227186964</v>
      </c>
    </row>
    <row r="44" spans="1:23" ht="21.75" customHeight="1" x14ac:dyDescent="0.2">
      <c r="A44" s="16" t="s">
        <v>100</v>
      </c>
      <c r="B44" s="16"/>
      <c r="D44" s="25">
        <v>0</v>
      </c>
      <c r="F44" s="25">
        <v>0</v>
      </c>
      <c r="H44" s="25">
        <v>0</v>
      </c>
      <c r="J44" s="25">
        <f t="shared" si="2"/>
        <v>0</v>
      </c>
      <c r="L44" s="33">
        <f t="shared" si="0"/>
        <v>0</v>
      </c>
      <c r="N44" s="25">
        <v>5591008800</v>
      </c>
      <c r="P44" s="24">
        <v>0</v>
      </c>
      <c r="Q44" s="24"/>
      <c r="S44" s="25">
        <v>-3700023616</v>
      </c>
      <c r="U44" s="25">
        <f t="shared" si="3"/>
        <v>1890985184</v>
      </c>
      <c r="W44" s="33">
        <f t="shared" si="1"/>
        <v>6.1010042367010166E-2</v>
      </c>
    </row>
    <row r="45" spans="1:23" ht="21.75" customHeight="1" x14ac:dyDescent="0.2">
      <c r="A45" s="16" t="s">
        <v>101</v>
      </c>
      <c r="B45" s="16"/>
      <c r="D45" s="25">
        <v>0</v>
      </c>
      <c r="F45" s="25">
        <v>0</v>
      </c>
      <c r="H45" s="25">
        <v>0</v>
      </c>
      <c r="J45" s="25">
        <f t="shared" si="2"/>
        <v>0</v>
      </c>
      <c r="L45" s="33">
        <f t="shared" si="0"/>
        <v>0</v>
      </c>
      <c r="N45" s="25">
        <v>0</v>
      </c>
      <c r="P45" s="24">
        <v>0</v>
      </c>
      <c r="Q45" s="24"/>
      <c r="S45" s="25">
        <v>-10436555789</v>
      </c>
      <c r="U45" s="25">
        <f t="shared" si="3"/>
        <v>-10436555789</v>
      </c>
      <c r="W45" s="33">
        <f t="shared" si="1"/>
        <v>-0.33672115267750041</v>
      </c>
    </row>
    <row r="46" spans="1:23" ht="21.75" customHeight="1" x14ac:dyDescent="0.2">
      <c r="A46" s="16" t="s">
        <v>102</v>
      </c>
      <c r="B46" s="16"/>
      <c r="D46" s="25">
        <v>0</v>
      </c>
      <c r="F46" s="25">
        <v>0</v>
      </c>
      <c r="H46" s="25">
        <v>0</v>
      </c>
      <c r="J46" s="25">
        <f t="shared" si="2"/>
        <v>0</v>
      </c>
      <c r="L46" s="33">
        <f t="shared" si="0"/>
        <v>0</v>
      </c>
      <c r="N46" s="25">
        <v>0</v>
      </c>
      <c r="P46" s="24">
        <v>0</v>
      </c>
      <c r="Q46" s="24"/>
      <c r="S46" s="25">
        <v>458548952</v>
      </c>
      <c r="U46" s="25">
        <f t="shared" si="3"/>
        <v>458548952</v>
      </c>
      <c r="W46" s="33">
        <f t="shared" si="1"/>
        <v>1.479445276757288E-2</v>
      </c>
    </row>
    <row r="47" spans="1:23" ht="21.75" customHeight="1" x14ac:dyDescent="0.2">
      <c r="A47" s="16" t="s">
        <v>54</v>
      </c>
      <c r="B47" s="16"/>
      <c r="D47" s="25">
        <v>0</v>
      </c>
      <c r="F47" s="25">
        <v>645827084</v>
      </c>
      <c r="H47" s="25">
        <v>0</v>
      </c>
      <c r="J47" s="25">
        <f t="shared" si="2"/>
        <v>645827084</v>
      </c>
      <c r="L47" s="33">
        <f t="shared" si="0"/>
        <v>4.6353601808340056E-2</v>
      </c>
      <c r="N47" s="25">
        <v>0</v>
      </c>
      <c r="P47" s="24">
        <v>645827084</v>
      </c>
      <c r="Q47" s="24"/>
      <c r="S47" s="25">
        <v>-1342071905</v>
      </c>
      <c r="U47" s="25">
        <f t="shared" si="3"/>
        <v>-696244821</v>
      </c>
      <c r="W47" s="33">
        <f t="shared" si="1"/>
        <v>-2.2463383841626865E-2</v>
      </c>
    </row>
    <row r="48" spans="1:23" ht="21.75" customHeight="1" x14ac:dyDescent="0.2">
      <c r="A48" s="16" t="s">
        <v>44</v>
      </c>
      <c r="B48" s="16"/>
      <c r="D48" s="25">
        <v>0</v>
      </c>
      <c r="F48" s="25">
        <v>6488259839</v>
      </c>
      <c r="H48" s="25">
        <v>0</v>
      </c>
      <c r="J48" s="25">
        <f t="shared" si="2"/>
        <v>6488259839</v>
      </c>
      <c r="L48" s="33">
        <f t="shared" si="0"/>
        <v>0.46568844890074407</v>
      </c>
      <c r="N48" s="25">
        <v>13815671100</v>
      </c>
      <c r="P48" s="24">
        <v>48028565374</v>
      </c>
      <c r="Q48" s="24"/>
      <c r="S48" s="25">
        <v>0</v>
      </c>
      <c r="U48" s="25">
        <f t="shared" si="3"/>
        <v>61844236474</v>
      </c>
      <c r="W48" s="33">
        <f t="shared" si="1"/>
        <v>1.9953194342077591</v>
      </c>
    </row>
    <row r="49" spans="1:23" ht="21.75" customHeight="1" x14ac:dyDescent="0.2">
      <c r="A49" s="16" t="s">
        <v>41</v>
      </c>
      <c r="B49" s="16"/>
      <c r="D49" s="25">
        <v>0</v>
      </c>
      <c r="F49" s="25">
        <v>-2927235702</v>
      </c>
      <c r="H49" s="25">
        <v>0</v>
      </c>
      <c r="J49" s="25">
        <f t="shared" si="2"/>
        <v>-2927235702</v>
      </c>
      <c r="L49" s="33">
        <f t="shared" si="0"/>
        <v>-0.21009945462377785</v>
      </c>
      <c r="N49" s="25">
        <v>7624500000</v>
      </c>
      <c r="P49" s="24">
        <v>-10811130837</v>
      </c>
      <c r="Q49" s="24"/>
      <c r="S49" s="25">
        <v>0</v>
      </c>
      <c r="U49" s="25">
        <f t="shared" si="3"/>
        <v>-3186630837</v>
      </c>
      <c r="W49" s="33">
        <f t="shared" si="1"/>
        <v>-0.10281227162348358</v>
      </c>
    </row>
    <row r="50" spans="1:23" ht="21.75" customHeight="1" x14ac:dyDescent="0.2">
      <c r="A50" s="16" t="s">
        <v>40</v>
      </c>
      <c r="B50" s="16"/>
      <c r="D50" s="25">
        <v>0</v>
      </c>
      <c r="F50" s="25">
        <v>19086722652</v>
      </c>
      <c r="H50" s="25">
        <v>0</v>
      </c>
      <c r="J50" s="25">
        <f t="shared" si="2"/>
        <v>19086722652</v>
      </c>
      <c r="L50" s="33">
        <f t="shared" si="0"/>
        <v>1.3699306881918136</v>
      </c>
      <c r="N50" s="25">
        <v>13647837963</v>
      </c>
      <c r="P50" s="24">
        <v>22935877414</v>
      </c>
      <c r="Q50" s="24"/>
      <c r="S50" s="25">
        <v>0</v>
      </c>
      <c r="U50" s="25">
        <f t="shared" si="3"/>
        <v>36583715377</v>
      </c>
      <c r="W50" s="33">
        <f t="shared" si="1"/>
        <v>1.1803233806264508</v>
      </c>
    </row>
    <row r="51" spans="1:23" ht="21.75" customHeight="1" x14ac:dyDescent="0.2">
      <c r="A51" s="16" t="s">
        <v>39</v>
      </c>
      <c r="B51" s="16"/>
      <c r="D51" s="25">
        <v>0</v>
      </c>
      <c r="F51" s="25">
        <v>10707743630</v>
      </c>
      <c r="H51" s="25">
        <v>0</v>
      </c>
      <c r="J51" s="25">
        <f t="shared" si="2"/>
        <v>10707743630</v>
      </c>
      <c r="L51" s="33">
        <f t="shared" si="0"/>
        <v>0.76853773523503965</v>
      </c>
      <c r="N51" s="25">
        <v>34734527240</v>
      </c>
      <c r="P51" s="24">
        <v>103481609951</v>
      </c>
      <c r="Q51" s="24"/>
      <c r="S51" s="25">
        <v>0</v>
      </c>
      <c r="U51" s="25">
        <f t="shared" si="3"/>
        <v>138216137191</v>
      </c>
      <c r="W51" s="33">
        <f t="shared" si="1"/>
        <v>4.459354022007715</v>
      </c>
    </row>
    <row r="52" spans="1:23" ht="21.75" customHeight="1" x14ac:dyDescent="0.2">
      <c r="A52" s="16" t="s">
        <v>29</v>
      </c>
      <c r="B52" s="16"/>
      <c r="D52" s="25">
        <v>0</v>
      </c>
      <c r="F52" s="25">
        <v>14802570989</v>
      </c>
      <c r="H52" s="25">
        <v>0</v>
      </c>
      <c r="J52" s="25">
        <f t="shared" si="2"/>
        <v>14802570989</v>
      </c>
      <c r="L52" s="33">
        <f t="shared" si="0"/>
        <v>1.0624399291433129</v>
      </c>
      <c r="N52" s="25">
        <v>0</v>
      </c>
      <c r="P52" s="24">
        <v>108794109145</v>
      </c>
      <c r="Q52" s="24"/>
      <c r="S52" s="25">
        <v>0</v>
      </c>
      <c r="U52" s="25">
        <f t="shared" si="3"/>
        <v>108794109145</v>
      </c>
      <c r="W52" s="33">
        <f t="shared" si="1"/>
        <v>3.5100926566633417</v>
      </c>
    </row>
    <row r="53" spans="1:23" ht="21.75" customHeight="1" x14ac:dyDescent="0.2">
      <c r="A53" s="16" t="s">
        <v>53</v>
      </c>
      <c r="B53" s="16"/>
      <c r="D53" s="25">
        <v>0</v>
      </c>
      <c r="F53" s="25">
        <v>1096460504</v>
      </c>
      <c r="H53" s="25">
        <v>0</v>
      </c>
      <c r="J53" s="25">
        <f t="shared" si="2"/>
        <v>1096460504</v>
      </c>
      <c r="L53" s="33">
        <f t="shared" si="0"/>
        <v>7.8697370952915693E-2</v>
      </c>
      <c r="N53" s="25">
        <v>0</v>
      </c>
      <c r="P53" s="24">
        <v>1096460504</v>
      </c>
      <c r="Q53" s="24"/>
      <c r="S53" s="25">
        <v>0</v>
      </c>
      <c r="U53" s="25">
        <f t="shared" si="3"/>
        <v>1096460504</v>
      </c>
      <c r="W53" s="33">
        <f t="shared" si="1"/>
        <v>3.5375793723190441E-2</v>
      </c>
    </row>
    <row r="54" spans="1:23" ht="21.75" customHeight="1" x14ac:dyDescent="0.2">
      <c r="A54" s="16" t="s">
        <v>31</v>
      </c>
      <c r="B54" s="16"/>
      <c r="D54" s="25">
        <v>0</v>
      </c>
      <c r="F54" s="25">
        <v>46655143053</v>
      </c>
      <c r="H54" s="25">
        <v>0</v>
      </c>
      <c r="J54" s="25">
        <f t="shared" si="2"/>
        <v>46655143053</v>
      </c>
      <c r="L54" s="33">
        <f t="shared" si="0"/>
        <v>3.348626864632863</v>
      </c>
      <c r="N54" s="25">
        <v>0</v>
      </c>
      <c r="P54" s="24">
        <v>86024892992</v>
      </c>
      <c r="Q54" s="24"/>
      <c r="S54" s="25">
        <v>0</v>
      </c>
      <c r="U54" s="25">
        <f t="shared" si="3"/>
        <v>86024892992</v>
      </c>
      <c r="W54" s="33">
        <f t="shared" si="1"/>
        <v>2.7754751388149619</v>
      </c>
    </row>
    <row r="55" spans="1:23" ht="21.75" customHeight="1" x14ac:dyDescent="0.2">
      <c r="A55" s="16" t="s">
        <v>35</v>
      </c>
      <c r="B55" s="16"/>
      <c r="D55" s="25">
        <v>0</v>
      </c>
      <c r="F55" s="25">
        <v>-185752944</v>
      </c>
      <c r="H55" s="25">
        <v>0</v>
      </c>
      <c r="J55" s="25">
        <f t="shared" si="2"/>
        <v>-185752944</v>
      </c>
      <c r="L55" s="33">
        <f t="shared" si="0"/>
        <v>-1.3332234299580548E-2</v>
      </c>
      <c r="N55" s="25">
        <v>0</v>
      </c>
      <c r="P55" s="24">
        <v>8709090767</v>
      </c>
      <c r="Q55" s="24"/>
      <c r="S55" s="25">
        <v>0</v>
      </c>
      <c r="U55" s="25">
        <f t="shared" si="3"/>
        <v>8709090767</v>
      </c>
      <c r="W55" s="33">
        <f t="shared" si="1"/>
        <v>0.28098686397365613</v>
      </c>
    </row>
    <row r="56" spans="1:23" ht="21.75" customHeight="1" x14ac:dyDescent="0.2">
      <c r="A56" s="16" t="s">
        <v>34</v>
      </c>
      <c r="B56" s="16"/>
      <c r="D56" s="25">
        <v>0</v>
      </c>
      <c r="F56" s="25">
        <v>-3748140397</v>
      </c>
      <c r="H56" s="25">
        <v>0</v>
      </c>
      <c r="J56" s="25">
        <f t="shared" si="2"/>
        <v>-3748140397</v>
      </c>
      <c r="L56" s="33">
        <f t="shared" si="0"/>
        <v>-0.26901907923745672</v>
      </c>
      <c r="N56" s="25">
        <v>0</v>
      </c>
      <c r="P56" s="24">
        <v>45218523105</v>
      </c>
      <c r="Q56" s="24"/>
      <c r="S56" s="25">
        <v>0</v>
      </c>
      <c r="U56" s="25">
        <f t="shared" si="3"/>
        <v>45218523105</v>
      </c>
      <c r="W56" s="33">
        <f t="shared" si="1"/>
        <v>1.4589136042695077</v>
      </c>
    </row>
    <row r="57" spans="1:23" ht="21.75" customHeight="1" x14ac:dyDescent="0.2">
      <c r="A57" s="16" t="s">
        <v>32</v>
      </c>
      <c r="B57" s="16"/>
      <c r="D57" s="25">
        <v>0</v>
      </c>
      <c r="F57" s="25">
        <v>50553332641</v>
      </c>
      <c r="H57" s="25">
        <v>0</v>
      </c>
      <c r="J57" s="25">
        <f t="shared" si="2"/>
        <v>50553332641</v>
      </c>
      <c r="L57" s="33">
        <f t="shared" si="0"/>
        <v>3.628415576522142</v>
      </c>
      <c r="N57" s="25">
        <v>0</v>
      </c>
      <c r="P57" s="24">
        <v>78491767527</v>
      </c>
      <c r="Q57" s="24"/>
      <c r="S57" s="25">
        <v>0</v>
      </c>
      <c r="U57" s="25">
        <f t="shared" si="3"/>
        <v>78491767527</v>
      </c>
      <c r="W57" s="33">
        <f t="shared" si="1"/>
        <v>2.5324291817845266</v>
      </c>
    </row>
    <row r="58" spans="1:23" ht="21.75" customHeight="1" x14ac:dyDescent="0.2">
      <c r="A58" s="16" t="s">
        <v>38</v>
      </c>
      <c r="B58" s="16"/>
      <c r="D58" s="25">
        <v>0</v>
      </c>
      <c r="F58" s="25">
        <v>29118948681</v>
      </c>
      <c r="H58" s="25">
        <v>0</v>
      </c>
      <c r="J58" s="25">
        <f t="shared" si="2"/>
        <v>29118948681</v>
      </c>
      <c r="L58" s="33">
        <f t="shared" si="0"/>
        <v>2.0899838140522502</v>
      </c>
      <c r="N58" s="25">
        <v>0</v>
      </c>
      <c r="P58" s="24">
        <v>72193218663</v>
      </c>
      <c r="Q58" s="24"/>
      <c r="S58" s="25">
        <v>0</v>
      </c>
      <c r="U58" s="25">
        <f t="shared" si="3"/>
        <v>72193218663</v>
      </c>
      <c r="W58" s="33">
        <f t="shared" si="1"/>
        <v>2.3292151448397909</v>
      </c>
    </row>
    <row r="59" spans="1:23" ht="21.75" customHeight="1" x14ac:dyDescent="0.2">
      <c r="A59" s="16" t="s">
        <v>51</v>
      </c>
      <c r="B59" s="16"/>
      <c r="D59" s="25">
        <v>0</v>
      </c>
      <c r="F59" s="25">
        <v>0</v>
      </c>
      <c r="H59" s="25">
        <v>0</v>
      </c>
      <c r="J59" s="25">
        <f t="shared" si="2"/>
        <v>0</v>
      </c>
      <c r="L59" s="33">
        <f t="shared" si="0"/>
        <v>0</v>
      </c>
      <c r="N59" s="25">
        <v>0</v>
      </c>
      <c r="P59" s="24">
        <v>-833232</v>
      </c>
      <c r="Q59" s="24"/>
      <c r="S59" s="25">
        <v>0</v>
      </c>
      <c r="U59" s="25">
        <f t="shared" si="3"/>
        <v>-833232</v>
      </c>
      <c r="W59" s="33">
        <f t="shared" si="1"/>
        <v>-2.6883087213838592E-5</v>
      </c>
    </row>
    <row r="60" spans="1:23" ht="21.75" customHeight="1" x14ac:dyDescent="0.2">
      <c r="A60" s="16" t="s">
        <v>55</v>
      </c>
      <c r="B60" s="16"/>
      <c r="D60" s="25">
        <v>0</v>
      </c>
      <c r="F60" s="25">
        <f>2479470251-5</f>
        <v>2479470246</v>
      </c>
      <c r="H60" s="25">
        <v>0</v>
      </c>
      <c r="J60" s="25">
        <f t="shared" si="2"/>
        <v>2479470246</v>
      </c>
      <c r="L60" s="33">
        <f t="shared" si="0"/>
        <v>0.17796153076588991</v>
      </c>
      <c r="N60" s="25">
        <v>0</v>
      </c>
      <c r="P60" s="24">
        <v>2479470251</v>
      </c>
      <c r="Q60" s="24"/>
      <c r="S60" s="25">
        <v>0</v>
      </c>
      <c r="U60" s="25">
        <f t="shared" si="3"/>
        <v>2479470251</v>
      </c>
      <c r="W60" s="33">
        <f t="shared" si="1"/>
        <v>7.9996705601502655E-2</v>
      </c>
    </row>
    <row r="61" spans="1:23" ht="21.75" customHeight="1" x14ac:dyDescent="0.2">
      <c r="A61" s="16" t="s">
        <v>20</v>
      </c>
      <c r="B61" s="16"/>
      <c r="D61" s="25">
        <v>0</v>
      </c>
      <c r="F61" s="25">
        <v>142716604861</v>
      </c>
      <c r="H61" s="25">
        <v>0</v>
      </c>
      <c r="J61" s="25">
        <f t="shared" si="2"/>
        <v>142716604861</v>
      </c>
      <c r="L61" s="33">
        <f t="shared" si="0"/>
        <v>10.243343515715738</v>
      </c>
      <c r="N61" s="25">
        <v>0</v>
      </c>
      <c r="P61" s="24">
        <v>285245697331</v>
      </c>
      <c r="Q61" s="24"/>
      <c r="S61" s="25">
        <v>0</v>
      </c>
      <c r="U61" s="25">
        <f t="shared" si="3"/>
        <v>285245697331</v>
      </c>
      <c r="W61" s="33">
        <f t="shared" si="1"/>
        <v>9.2030610426885655</v>
      </c>
    </row>
    <row r="62" spans="1:23" ht="21.75" customHeight="1" x14ac:dyDescent="0.2">
      <c r="A62" s="16" t="s">
        <v>46</v>
      </c>
      <c r="B62" s="16"/>
      <c r="D62" s="25">
        <v>0</v>
      </c>
      <c r="F62" s="25">
        <v>42509411123</v>
      </c>
      <c r="H62" s="25">
        <v>0</v>
      </c>
      <c r="J62" s="25">
        <f t="shared" si="2"/>
        <v>42509411123</v>
      </c>
      <c r="L62" s="33">
        <f t="shared" si="0"/>
        <v>3.0510710453613674</v>
      </c>
      <c r="N62" s="25">
        <v>0</v>
      </c>
      <c r="P62" s="24">
        <v>149436347302</v>
      </c>
      <c r="Q62" s="24"/>
      <c r="S62" s="25">
        <v>0</v>
      </c>
      <c r="U62" s="25">
        <f t="shared" si="3"/>
        <v>149436347302</v>
      </c>
      <c r="W62" s="33">
        <f t="shared" si="1"/>
        <v>4.8213587061432337</v>
      </c>
    </row>
    <row r="63" spans="1:23" ht="21.75" customHeight="1" x14ac:dyDescent="0.2">
      <c r="A63" s="17" t="s">
        <v>26</v>
      </c>
      <c r="B63" s="17"/>
      <c r="D63" s="27">
        <v>0</v>
      </c>
      <c r="F63" s="27">
        <v>-10005582189</v>
      </c>
      <c r="H63" s="27">
        <v>0</v>
      </c>
      <c r="J63" s="25">
        <f t="shared" si="2"/>
        <v>-10005582189</v>
      </c>
      <c r="L63" s="33">
        <f t="shared" si="0"/>
        <v>-0.71814079053012492</v>
      </c>
      <c r="N63" s="27">
        <v>0</v>
      </c>
      <c r="P63" s="24">
        <v>23815876040</v>
      </c>
      <c r="Q63" s="26"/>
      <c r="S63" s="27">
        <v>0</v>
      </c>
      <c r="U63" s="25">
        <f t="shared" si="3"/>
        <v>23815876040</v>
      </c>
      <c r="W63" s="33">
        <f t="shared" si="1"/>
        <v>0.76838656299480679</v>
      </c>
    </row>
    <row r="64" spans="1:23" ht="21.75" customHeight="1" x14ac:dyDescent="0.2">
      <c r="A64" s="18" t="s">
        <v>56</v>
      </c>
      <c r="B64" s="18"/>
      <c r="D64" s="28">
        <f>SUM(D9:D63)</f>
        <v>0</v>
      </c>
      <c r="F64" s="28">
        <f>SUM(F9:F63)</f>
        <v>1353447074394</v>
      </c>
      <c r="H64" s="28">
        <f>SUM(H9:H63)</f>
        <v>16923391299</v>
      </c>
      <c r="J64" s="28">
        <f>SUM(J9:J63)</f>
        <v>1370370465693</v>
      </c>
      <c r="L64" s="29">
        <f>SUM(L9:L63)</f>
        <v>98.356988225416131</v>
      </c>
      <c r="N64" s="28">
        <f>SUM(N9:N63)</f>
        <v>677866454590</v>
      </c>
      <c r="Q64" s="28">
        <f>SUM(P9:Q63)</f>
        <v>2863586376635</v>
      </c>
      <c r="S64" s="28">
        <v>-453768482337</v>
      </c>
      <c r="U64" s="28">
        <f>SUM(U9:U63)</f>
        <v>3087684348888</v>
      </c>
      <c r="W64" s="29">
        <f>SUM(W9:W63)</f>
        <v>99.619898947664666</v>
      </c>
    </row>
    <row r="65" spans="4:19" x14ac:dyDescent="0.2">
      <c r="N65" s="38"/>
      <c r="Q65" s="38"/>
    </row>
    <row r="66" spans="4:19" x14ac:dyDescent="0.2">
      <c r="D66" s="38"/>
      <c r="F66" s="38"/>
      <c r="H66" s="38"/>
      <c r="N66" s="38"/>
      <c r="Q66" s="38"/>
      <c r="S66" s="38"/>
    </row>
    <row r="67" spans="4:19" x14ac:dyDescent="0.2">
      <c r="F67" s="38"/>
      <c r="H67" s="38"/>
      <c r="N67" s="38"/>
      <c r="O67" s="38"/>
      <c r="P67" s="38"/>
      <c r="Q67" s="38"/>
      <c r="R67" s="38"/>
      <c r="S67" s="38"/>
    </row>
    <row r="68" spans="4:19" x14ac:dyDescent="0.2">
      <c r="H68" s="38"/>
    </row>
    <row r="69" spans="4:19" x14ac:dyDescent="0.2">
      <c r="F69" s="38"/>
    </row>
  </sheetData>
  <mergeCells count="121">
    <mergeCell ref="A64:B64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rightToLeft="1" workbookViewId="0">
      <selection activeCell="D9" sqref="D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1" t="s">
        <v>103</v>
      </c>
      <c r="B5" s="12" t="s">
        <v>104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>
      <c r="D6" s="13" t="s">
        <v>79</v>
      </c>
      <c r="E6" s="13"/>
      <c r="F6" s="13"/>
      <c r="H6" s="13" t="s">
        <v>80</v>
      </c>
      <c r="I6" s="13"/>
      <c r="J6" s="13"/>
    </row>
    <row r="7" spans="1:10" ht="36.4" customHeight="1" x14ac:dyDescent="0.2">
      <c r="A7" s="13" t="s">
        <v>105</v>
      </c>
      <c r="B7" s="13"/>
      <c r="D7" s="10" t="s">
        <v>106</v>
      </c>
      <c r="E7" s="3"/>
      <c r="F7" s="10" t="s">
        <v>107</v>
      </c>
      <c r="H7" s="10" t="s">
        <v>106</v>
      </c>
      <c r="I7" s="3"/>
      <c r="J7" s="10" t="s">
        <v>107</v>
      </c>
    </row>
    <row r="8" spans="1:10" ht="21.75" customHeight="1" x14ac:dyDescent="0.2">
      <c r="A8" s="15" t="s">
        <v>148</v>
      </c>
      <c r="B8" s="15"/>
      <c r="D8" s="22">
        <f>'سود سپرده بانکی'!G8</f>
        <v>238134</v>
      </c>
      <c r="E8" s="21"/>
      <c r="F8" s="23">
        <f>D8/D$13*100</f>
        <v>100</v>
      </c>
      <c r="G8" s="21"/>
      <c r="H8" s="22">
        <v>1026516110</v>
      </c>
      <c r="I8" s="21"/>
      <c r="J8" s="23">
        <f>H8/H$13*100</f>
        <v>99.921280787677503</v>
      </c>
    </row>
    <row r="9" spans="1:10" ht="21.75" customHeight="1" x14ac:dyDescent="0.2">
      <c r="A9" s="16" t="s">
        <v>149</v>
      </c>
      <c r="B9" s="16"/>
      <c r="D9" s="25">
        <v>0</v>
      </c>
      <c r="E9" s="21"/>
      <c r="F9" s="33">
        <f t="shared" ref="F9:F12" si="0">D9/D$13*100</f>
        <v>0</v>
      </c>
      <c r="G9" s="21"/>
      <c r="H9" s="25">
        <v>1772</v>
      </c>
      <c r="I9" s="21"/>
      <c r="J9" s="33">
        <f>H9/H$13*100</f>
        <v>1.7248682980315286E-4</v>
      </c>
    </row>
    <row r="10" spans="1:10" ht="21.75" customHeight="1" x14ac:dyDescent="0.2">
      <c r="A10" s="16" t="s">
        <v>150</v>
      </c>
      <c r="B10" s="16"/>
      <c r="D10" s="25">
        <v>0</v>
      </c>
      <c r="E10" s="21"/>
      <c r="F10" s="33">
        <f t="shared" si="0"/>
        <v>0</v>
      </c>
      <c r="G10" s="21"/>
      <c r="H10" s="25">
        <v>787546</v>
      </c>
      <c r="I10" s="21"/>
      <c r="J10" s="33">
        <f>H10/H$13*100</f>
        <v>7.6659883106181617E-2</v>
      </c>
    </row>
    <row r="11" spans="1:10" ht="21.75" customHeight="1" x14ac:dyDescent="0.2">
      <c r="A11" s="16" t="s">
        <v>152</v>
      </c>
      <c r="B11" s="16"/>
      <c r="D11" s="25">
        <v>0</v>
      </c>
      <c r="E11" s="21"/>
      <c r="F11" s="33">
        <f t="shared" si="0"/>
        <v>0</v>
      </c>
      <c r="G11" s="21"/>
      <c r="H11" s="25">
        <v>11523</v>
      </c>
      <c r="I11" s="21"/>
      <c r="J11" s="33">
        <f>H11/H$13*100</f>
        <v>1.1216510947075226E-3</v>
      </c>
    </row>
    <row r="12" spans="1:10" ht="21.75" customHeight="1" x14ac:dyDescent="0.2">
      <c r="A12" s="16" t="s">
        <v>151</v>
      </c>
      <c r="B12" s="16"/>
      <c r="D12" s="25">
        <v>0</v>
      </c>
      <c r="E12" s="21"/>
      <c r="F12" s="33">
        <f t="shared" si="0"/>
        <v>0</v>
      </c>
      <c r="G12" s="21"/>
      <c r="H12" s="25">
        <v>7861</v>
      </c>
      <c r="I12" s="21"/>
      <c r="J12" s="33">
        <f>H12/H$13*100</f>
        <v>7.6519129180732768E-4</v>
      </c>
    </row>
    <row r="13" spans="1:10" ht="21.75" customHeight="1" x14ac:dyDescent="0.2">
      <c r="A13" s="18" t="s">
        <v>56</v>
      </c>
      <c r="B13" s="18"/>
      <c r="D13" s="28">
        <f>SUM(D8:D12)</f>
        <v>238134</v>
      </c>
      <c r="E13" s="21"/>
      <c r="F13" s="28">
        <f>SUM(F8:F12)</f>
        <v>100</v>
      </c>
      <c r="G13" s="21"/>
      <c r="H13" s="28">
        <f>SUM(H8:H12)</f>
        <v>1027324812</v>
      </c>
      <c r="I13" s="21"/>
      <c r="J13" s="28">
        <f>SUM(J8:J12)</f>
        <v>100</v>
      </c>
    </row>
    <row r="15" spans="1:10" x14ac:dyDescent="0.2">
      <c r="H15" s="39"/>
    </row>
    <row r="19" spans="4:4" x14ac:dyDescent="0.2">
      <c r="D19" s="43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8" sqref="D8: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64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108</v>
      </c>
      <c r="B5" s="12" t="s">
        <v>75</v>
      </c>
      <c r="C5" s="12"/>
      <c r="D5" s="12"/>
      <c r="E5" s="12"/>
      <c r="F5" s="12"/>
    </row>
    <row r="6" spans="1:6" ht="14.45" customHeight="1" x14ac:dyDescent="0.2">
      <c r="D6" s="2" t="s">
        <v>79</v>
      </c>
      <c r="F6" s="2" t="s">
        <v>9</v>
      </c>
    </row>
    <row r="7" spans="1:6" ht="14.45" customHeight="1" x14ac:dyDescent="0.2">
      <c r="A7" s="13" t="s">
        <v>75</v>
      </c>
      <c r="B7" s="13"/>
      <c r="D7" s="4" t="s">
        <v>61</v>
      </c>
      <c r="F7" s="4" t="s">
        <v>61</v>
      </c>
    </row>
    <row r="8" spans="1:6" ht="21.75" customHeight="1" x14ac:dyDescent="0.2">
      <c r="A8" s="15" t="s">
        <v>75</v>
      </c>
      <c r="B8" s="15"/>
      <c r="D8" s="22">
        <v>22230449679</v>
      </c>
      <c r="E8" s="21"/>
      <c r="F8" s="22">
        <v>8209419431</v>
      </c>
    </row>
    <row r="9" spans="1:6" ht="21.75" customHeight="1" x14ac:dyDescent="0.2">
      <c r="A9" s="16" t="s">
        <v>109</v>
      </c>
      <c r="B9" s="16"/>
      <c r="D9" s="25">
        <v>0</v>
      </c>
      <c r="E9" s="21"/>
      <c r="F9" s="25">
        <v>639</v>
      </c>
    </row>
    <row r="10" spans="1:6" ht="21.75" customHeight="1" x14ac:dyDescent="0.2">
      <c r="A10" s="17" t="s">
        <v>110</v>
      </c>
      <c r="B10" s="17"/>
      <c r="D10" s="27">
        <v>660769635</v>
      </c>
      <c r="E10" s="21"/>
      <c r="F10" s="27">
        <v>2544355909</v>
      </c>
    </row>
    <row r="11" spans="1:6" ht="21.75" customHeight="1" x14ac:dyDescent="0.2">
      <c r="A11" s="18" t="s">
        <v>56</v>
      </c>
      <c r="B11" s="18"/>
      <c r="D11" s="28">
        <v>22891219314</v>
      </c>
      <c r="E11" s="21"/>
      <c r="F11" s="28">
        <v>10753775979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1"/>
  <sheetViews>
    <sheetView rightToLeft="1" workbookViewId="0">
      <selection activeCell="O40" sqref="O40:O4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82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57</v>
      </c>
      <c r="C6" s="13" t="s">
        <v>111</v>
      </c>
      <c r="D6" s="13"/>
      <c r="E6" s="13"/>
      <c r="F6" s="13"/>
      <c r="G6" s="13"/>
      <c r="I6" s="13" t="s">
        <v>79</v>
      </c>
      <c r="J6" s="13"/>
      <c r="K6" s="13"/>
      <c r="L6" s="13"/>
      <c r="M6" s="13"/>
      <c r="O6" s="13" t="s">
        <v>80</v>
      </c>
      <c r="P6" s="13"/>
      <c r="Q6" s="13"/>
      <c r="R6" s="13"/>
      <c r="S6" s="13"/>
    </row>
    <row r="7" spans="1:19" ht="29.1" customHeight="1" x14ac:dyDescent="0.2">
      <c r="A7" s="13"/>
      <c r="C7" s="10" t="s">
        <v>112</v>
      </c>
      <c r="D7" s="3"/>
      <c r="E7" s="10" t="s">
        <v>113</v>
      </c>
      <c r="F7" s="3"/>
      <c r="G7" s="10" t="s">
        <v>114</v>
      </c>
      <c r="I7" s="10" t="s">
        <v>115</v>
      </c>
      <c r="J7" s="3"/>
      <c r="K7" s="10" t="s">
        <v>116</v>
      </c>
      <c r="L7" s="3"/>
      <c r="M7" s="10" t="s">
        <v>117</v>
      </c>
      <c r="O7" s="10" t="s">
        <v>115</v>
      </c>
      <c r="P7" s="3"/>
      <c r="Q7" s="10" t="s">
        <v>116</v>
      </c>
      <c r="R7" s="3"/>
      <c r="S7" s="10" t="s">
        <v>117</v>
      </c>
    </row>
    <row r="8" spans="1:19" ht="21.75" customHeight="1" x14ac:dyDescent="0.2">
      <c r="A8" s="5" t="s">
        <v>44</v>
      </c>
      <c r="C8" s="34" t="s">
        <v>118</v>
      </c>
      <c r="D8" s="21"/>
      <c r="E8" s="22">
        <v>13157782</v>
      </c>
      <c r="F8" s="21"/>
      <c r="G8" s="22">
        <v>1050</v>
      </c>
      <c r="H8" s="21"/>
      <c r="I8" s="22">
        <v>0</v>
      </c>
      <c r="J8" s="21"/>
      <c r="K8" s="22">
        <v>0</v>
      </c>
      <c r="L8" s="21"/>
      <c r="M8" s="22">
        <v>0</v>
      </c>
      <c r="N8" s="21"/>
      <c r="O8" s="22">
        <v>13815671100</v>
      </c>
      <c r="P8" s="21"/>
      <c r="Q8" s="22">
        <v>0</v>
      </c>
      <c r="R8" s="21"/>
      <c r="S8" s="22">
        <f>O8-Q8</f>
        <v>13815671100</v>
      </c>
    </row>
    <row r="9" spans="1:19" ht="21.75" customHeight="1" x14ac:dyDescent="0.2">
      <c r="A9" s="6" t="s">
        <v>25</v>
      </c>
      <c r="C9" s="35" t="s">
        <v>119</v>
      </c>
      <c r="D9" s="21"/>
      <c r="E9" s="25">
        <v>41060833</v>
      </c>
      <c r="F9" s="21"/>
      <c r="G9" s="25">
        <v>1000</v>
      </c>
      <c r="H9" s="21"/>
      <c r="I9" s="25">
        <v>0</v>
      </c>
      <c r="J9" s="21"/>
      <c r="K9" s="25">
        <v>0</v>
      </c>
      <c r="L9" s="21"/>
      <c r="M9" s="25">
        <v>0</v>
      </c>
      <c r="N9" s="21"/>
      <c r="O9" s="25">
        <v>41060833000</v>
      </c>
      <c r="P9" s="21"/>
      <c r="Q9" s="25">
        <v>0</v>
      </c>
      <c r="R9" s="21"/>
      <c r="S9" s="25">
        <f>O9-Q9</f>
        <v>41060833000</v>
      </c>
    </row>
    <row r="10" spans="1:19" ht="21.75" customHeight="1" x14ac:dyDescent="0.2">
      <c r="A10" s="6" t="s">
        <v>90</v>
      </c>
      <c r="C10" s="35" t="s">
        <v>120</v>
      </c>
      <c r="D10" s="21"/>
      <c r="E10" s="25">
        <v>5216001</v>
      </c>
      <c r="F10" s="21"/>
      <c r="G10" s="25">
        <v>360</v>
      </c>
      <c r="H10" s="21"/>
      <c r="I10" s="25">
        <v>0</v>
      </c>
      <c r="J10" s="21"/>
      <c r="K10" s="25">
        <v>0</v>
      </c>
      <c r="L10" s="21"/>
      <c r="M10" s="25">
        <v>0</v>
      </c>
      <c r="N10" s="21"/>
      <c r="O10" s="25">
        <v>1877760360</v>
      </c>
      <c r="P10" s="21"/>
      <c r="Q10" s="25">
        <v>0</v>
      </c>
      <c r="R10" s="21"/>
      <c r="S10" s="25">
        <f t="shared" ref="S10:S36" si="0">O10-Q10</f>
        <v>1877760360</v>
      </c>
    </row>
    <row r="11" spans="1:19" ht="21.75" customHeight="1" x14ac:dyDescent="0.2">
      <c r="A11" s="6" t="s">
        <v>86</v>
      </c>
      <c r="C11" s="35" t="s">
        <v>121</v>
      </c>
      <c r="D11" s="21"/>
      <c r="E11" s="25">
        <v>11563426</v>
      </c>
      <c r="F11" s="21"/>
      <c r="G11" s="25">
        <v>620</v>
      </c>
      <c r="H11" s="21"/>
      <c r="I11" s="25">
        <v>0</v>
      </c>
      <c r="J11" s="21"/>
      <c r="K11" s="25">
        <v>0</v>
      </c>
      <c r="L11" s="21"/>
      <c r="M11" s="25">
        <v>0</v>
      </c>
      <c r="N11" s="21"/>
      <c r="O11" s="25">
        <v>7169324120</v>
      </c>
      <c r="P11" s="21"/>
      <c r="Q11" s="25">
        <v>639559170</v>
      </c>
      <c r="R11" s="21"/>
      <c r="S11" s="25">
        <f t="shared" si="0"/>
        <v>6529764950</v>
      </c>
    </row>
    <row r="12" spans="1:19" ht="21.75" customHeight="1" x14ac:dyDescent="0.2">
      <c r="A12" s="6" t="s">
        <v>30</v>
      </c>
      <c r="C12" s="35" t="s">
        <v>122</v>
      </c>
      <c r="D12" s="21"/>
      <c r="E12" s="25">
        <v>15497424</v>
      </c>
      <c r="F12" s="21"/>
      <c r="G12" s="25">
        <v>2390</v>
      </c>
      <c r="H12" s="21"/>
      <c r="I12" s="25">
        <v>0</v>
      </c>
      <c r="J12" s="21"/>
      <c r="K12" s="25">
        <v>0</v>
      </c>
      <c r="L12" s="21"/>
      <c r="M12" s="25">
        <v>0</v>
      </c>
      <c r="N12" s="21"/>
      <c r="O12" s="25">
        <v>37038843360</v>
      </c>
      <c r="P12" s="21"/>
      <c r="Q12" s="25">
        <v>0</v>
      </c>
      <c r="R12" s="21"/>
      <c r="S12" s="25">
        <f t="shared" si="0"/>
        <v>37038843360</v>
      </c>
    </row>
    <row r="13" spans="1:19" ht="21.75" customHeight="1" x14ac:dyDescent="0.2">
      <c r="A13" s="6" t="s">
        <v>43</v>
      </c>
      <c r="C13" s="35" t="s">
        <v>120</v>
      </c>
      <c r="D13" s="21"/>
      <c r="E13" s="25">
        <v>60844413</v>
      </c>
      <c r="F13" s="21"/>
      <c r="G13" s="25">
        <v>370</v>
      </c>
      <c r="H13" s="21"/>
      <c r="I13" s="25">
        <v>0</v>
      </c>
      <c r="J13" s="21"/>
      <c r="K13" s="25">
        <v>0</v>
      </c>
      <c r="L13" s="21"/>
      <c r="M13" s="25">
        <v>0</v>
      </c>
      <c r="N13" s="21"/>
      <c r="O13" s="25">
        <v>22512432810</v>
      </c>
      <c r="P13" s="21"/>
      <c r="Q13" s="25">
        <v>0</v>
      </c>
      <c r="R13" s="21"/>
      <c r="S13" s="25">
        <f t="shared" si="0"/>
        <v>22512432810</v>
      </c>
    </row>
    <row r="14" spans="1:19" ht="21.75" customHeight="1" x14ac:dyDescent="0.2">
      <c r="A14" s="6" t="s">
        <v>41</v>
      </c>
      <c r="C14" s="35" t="s">
        <v>120</v>
      </c>
      <c r="D14" s="21"/>
      <c r="E14" s="25">
        <v>66300000</v>
      </c>
      <c r="F14" s="21"/>
      <c r="G14" s="25">
        <v>115</v>
      </c>
      <c r="H14" s="21"/>
      <c r="I14" s="25">
        <v>0</v>
      </c>
      <c r="J14" s="21"/>
      <c r="K14" s="25">
        <v>0</v>
      </c>
      <c r="L14" s="21"/>
      <c r="M14" s="25">
        <v>0</v>
      </c>
      <c r="N14" s="21"/>
      <c r="O14" s="25">
        <v>7624500000</v>
      </c>
      <c r="P14" s="21"/>
      <c r="Q14" s="25">
        <v>0</v>
      </c>
      <c r="R14" s="21"/>
      <c r="S14" s="25">
        <f t="shared" si="0"/>
        <v>7624500000</v>
      </c>
    </row>
    <row r="15" spans="1:19" ht="21.75" customHeight="1" x14ac:dyDescent="0.2">
      <c r="A15" s="6" t="s">
        <v>28</v>
      </c>
      <c r="C15" s="35" t="s">
        <v>118</v>
      </c>
      <c r="D15" s="21"/>
      <c r="E15" s="25">
        <v>29116440</v>
      </c>
      <c r="F15" s="21"/>
      <c r="G15" s="25">
        <v>2000</v>
      </c>
      <c r="H15" s="21"/>
      <c r="I15" s="25">
        <v>0</v>
      </c>
      <c r="J15" s="21"/>
      <c r="K15" s="25">
        <v>0</v>
      </c>
      <c r="L15" s="21"/>
      <c r="M15" s="25">
        <v>0</v>
      </c>
      <c r="N15" s="21"/>
      <c r="O15" s="25">
        <v>58232880000</v>
      </c>
      <c r="P15" s="21"/>
      <c r="Q15" s="25">
        <v>0</v>
      </c>
      <c r="R15" s="21"/>
      <c r="S15" s="25">
        <f t="shared" si="0"/>
        <v>58232880000</v>
      </c>
    </row>
    <row r="16" spans="1:19" ht="21.75" customHeight="1" x14ac:dyDescent="0.2">
      <c r="A16" s="6" t="s">
        <v>33</v>
      </c>
      <c r="C16" s="35" t="s">
        <v>120</v>
      </c>
      <c r="D16" s="21"/>
      <c r="E16" s="25">
        <v>10359467</v>
      </c>
      <c r="F16" s="21"/>
      <c r="G16" s="25">
        <v>2070</v>
      </c>
      <c r="H16" s="21"/>
      <c r="I16" s="25">
        <v>0</v>
      </c>
      <c r="J16" s="21"/>
      <c r="K16" s="25">
        <v>0</v>
      </c>
      <c r="L16" s="21"/>
      <c r="M16" s="25">
        <v>0</v>
      </c>
      <c r="N16" s="21"/>
      <c r="O16" s="25">
        <v>21444096690</v>
      </c>
      <c r="P16" s="21"/>
      <c r="Q16" s="25">
        <v>59</v>
      </c>
      <c r="R16" s="21"/>
      <c r="S16" s="25">
        <f t="shared" si="0"/>
        <v>21444096631</v>
      </c>
    </row>
    <row r="17" spans="1:19" ht="21.75" customHeight="1" x14ac:dyDescent="0.2">
      <c r="A17" s="6" t="s">
        <v>99</v>
      </c>
      <c r="C17" s="35" t="s">
        <v>119</v>
      </c>
      <c r="D17" s="21"/>
      <c r="E17" s="25">
        <v>21270877</v>
      </c>
      <c r="F17" s="21"/>
      <c r="G17" s="25">
        <v>1997</v>
      </c>
      <c r="H17" s="21"/>
      <c r="I17" s="25">
        <v>0</v>
      </c>
      <c r="J17" s="21"/>
      <c r="K17" s="25">
        <v>0</v>
      </c>
      <c r="L17" s="21"/>
      <c r="M17" s="25">
        <v>0</v>
      </c>
      <c r="N17" s="21"/>
      <c r="O17" s="25">
        <v>42477941369</v>
      </c>
      <c r="P17" s="21"/>
      <c r="Q17" s="25">
        <v>0</v>
      </c>
      <c r="R17" s="21"/>
      <c r="S17" s="25">
        <f t="shared" si="0"/>
        <v>42477941369</v>
      </c>
    </row>
    <row r="18" spans="1:19" ht="21.75" customHeight="1" x14ac:dyDescent="0.2">
      <c r="A18" s="6" t="s">
        <v>40</v>
      </c>
      <c r="C18" s="35" t="s">
        <v>123</v>
      </c>
      <c r="D18" s="21"/>
      <c r="E18" s="25">
        <v>14040447</v>
      </c>
      <c r="F18" s="21"/>
      <c r="G18" s="25">
        <v>1000</v>
      </c>
      <c r="H18" s="21"/>
      <c r="I18" s="25">
        <v>0</v>
      </c>
      <c r="J18" s="21"/>
      <c r="K18" s="25">
        <v>0</v>
      </c>
      <c r="L18" s="21"/>
      <c r="M18" s="25">
        <v>0</v>
      </c>
      <c r="N18" s="21"/>
      <c r="O18" s="25">
        <v>14040447000</v>
      </c>
      <c r="P18" s="21"/>
      <c r="Q18" s="25">
        <v>392609037</v>
      </c>
      <c r="R18" s="21"/>
      <c r="S18" s="25">
        <f t="shared" si="0"/>
        <v>13647837963</v>
      </c>
    </row>
    <row r="19" spans="1:19" ht="21.75" customHeight="1" x14ac:dyDescent="0.2">
      <c r="A19" s="6" t="s">
        <v>39</v>
      </c>
      <c r="C19" s="35" t="s">
        <v>124</v>
      </c>
      <c r="D19" s="21"/>
      <c r="E19" s="25">
        <v>124051883</v>
      </c>
      <c r="F19" s="21"/>
      <c r="G19" s="25">
        <v>280</v>
      </c>
      <c r="H19" s="21"/>
      <c r="I19" s="25">
        <v>0</v>
      </c>
      <c r="J19" s="21"/>
      <c r="K19" s="25">
        <v>0</v>
      </c>
      <c r="L19" s="21"/>
      <c r="M19" s="25">
        <v>0</v>
      </c>
      <c r="N19" s="21"/>
      <c r="O19" s="25">
        <v>34734527240</v>
      </c>
      <c r="P19" s="21"/>
      <c r="Q19" s="25">
        <v>0</v>
      </c>
      <c r="R19" s="21"/>
      <c r="S19" s="25">
        <f t="shared" si="0"/>
        <v>34734527240</v>
      </c>
    </row>
    <row r="20" spans="1:19" ht="21.75" customHeight="1" x14ac:dyDescent="0.2">
      <c r="A20" s="6" t="s">
        <v>48</v>
      </c>
      <c r="C20" s="35" t="s">
        <v>125</v>
      </c>
      <c r="D20" s="21"/>
      <c r="E20" s="25">
        <v>14707675</v>
      </c>
      <c r="F20" s="21"/>
      <c r="G20" s="25">
        <v>1400</v>
      </c>
      <c r="H20" s="21"/>
      <c r="I20" s="25">
        <v>0</v>
      </c>
      <c r="J20" s="21"/>
      <c r="K20" s="25">
        <v>0</v>
      </c>
      <c r="L20" s="21"/>
      <c r="M20" s="25">
        <v>0</v>
      </c>
      <c r="N20" s="21"/>
      <c r="O20" s="25">
        <v>20590745000</v>
      </c>
      <c r="P20" s="21"/>
      <c r="Q20" s="25">
        <v>0</v>
      </c>
      <c r="R20" s="21"/>
      <c r="S20" s="25">
        <f t="shared" si="0"/>
        <v>20590745000</v>
      </c>
    </row>
    <row r="21" spans="1:19" ht="21.75" customHeight="1" x14ac:dyDescent="0.2">
      <c r="A21" s="6" t="s">
        <v>42</v>
      </c>
      <c r="C21" s="35" t="s">
        <v>126</v>
      </c>
      <c r="D21" s="21"/>
      <c r="E21" s="25">
        <v>4607501</v>
      </c>
      <c r="F21" s="21"/>
      <c r="G21" s="25">
        <v>1940</v>
      </c>
      <c r="H21" s="21"/>
      <c r="I21" s="25">
        <v>0</v>
      </c>
      <c r="J21" s="21"/>
      <c r="K21" s="25">
        <v>0</v>
      </c>
      <c r="L21" s="21"/>
      <c r="M21" s="25">
        <v>0</v>
      </c>
      <c r="N21" s="21"/>
      <c r="O21" s="25">
        <v>8938551940</v>
      </c>
      <c r="P21" s="21"/>
      <c r="Q21" s="25">
        <v>0</v>
      </c>
      <c r="R21" s="21"/>
      <c r="S21" s="25">
        <f t="shared" si="0"/>
        <v>8938551940</v>
      </c>
    </row>
    <row r="22" spans="1:19" ht="21.75" customHeight="1" x14ac:dyDescent="0.2">
      <c r="A22" s="6" t="s">
        <v>47</v>
      </c>
      <c r="C22" s="35" t="s">
        <v>119</v>
      </c>
      <c r="D22" s="21"/>
      <c r="E22" s="25">
        <v>26431351</v>
      </c>
      <c r="F22" s="21"/>
      <c r="G22" s="25">
        <v>800</v>
      </c>
      <c r="H22" s="21"/>
      <c r="I22" s="25">
        <v>0</v>
      </c>
      <c r="J22" s="21"/>
      <c r="K22" s="25">
        <v>0</v>
      </c>
      <c r="L22" s="21"/>
      <c r="M22" s="25">
        <v>0</v>
      </c>
      <c r="N22" s="21"/>
      <c r="O22" s="25">
        <v>21145080800</v>
      </c>
      <c r="P22" s="21"/>
      <c r="Q22" s="25">
        <v>225854177</v>
      </c>
      <c r="R22" s="21"/>
      <c r="S22" s="25">
        <f t="shared" si="0"/>
        <v>20919226623</v>
      </c>
    </row>
    <row r="23" spans="1:19" ht="21.75" customHeight="1" x14ac:dyDescent="0.2">
      <c r="A23" s="6" t="s">
        <v>24</v>
      </c>
      <c r="C23" s="35" t="s">
        <v>127</v>
      </c>
      <c r="D23" s="21"/>
      <c r="E23" s="25">
        <v>66893729</v>
      </c>
      <c r="F23" s="21"/>
      <c r="G23" s="25">
        <v>1624</v>
      </c>
      <c r="H23" s="21"/>
      <c r="I23" s="25">
        <v>0</v>
      </c>
      <c r="J23" s="21"/>
      <c r="K23" s="25">
        <v>0</v>
      </c>
      <c r="L23" s="21"/>
      <c r="M23" s="25">
        <v>0</v>
      </c>
      <c r="N23" s="21"/>
      <c r="O23" s="25">
        <f>108635415896-22230450000</f>
        <v>86404965896</v>
      </c>
      <c r="P23" s="21"/>
      <c r="Q23" s="25">
        <v>0</v>
      </c>
      <c r="R23" s="21"/>
      <c r="S23" s="25">
        <f t="shared" si="0"/>
        <v>86404965896</v>
      </c>
    </row>
    <row r="24" spans="1:19" ht="21.75" customHeight="1" x14ac:dyDescent="0.2">
      <c r="A24" s="6" t="s">
        <v>21</v>
      </c>
      <c r="C24" s="35" t="s">
        <v>128</v>
      </c>
      <c r="D24" s="21"/>
      <c r="E24" s="25">
        <v>13906018</v>
      </c>
      <c r="F24" s="21"/>
      <c r="G24" s="25">
        <v>936</v>
      </c>
      <c r="H24" s="21"/>
      <c r="I24" s="25">
        <v>0</v>
      </c>
      <c r="J24" s="21"/>
      <c r="K24" s="25">
        <v>0</v>
      </c>
      <c r="L24" s="21"/>
      <c r="M24" s="25">
        <v>0</v>
      </c>
      <c r="N24" s="21"/>
      <c r="O24" s="25">
        <v>13016032848</v>
      </c>
      <c r="P24" s="21"/>
      <c r="Q24" s="25">
        <v>0</v>
      </c>
      <c r="R24" s="21"/>
      <c r="S24" s="25">
        <f t="shared" si="0"/>
        <v>13016032848</v>
      </c>
    </row>
    <row r="25" spans="1:19" ht="21.75" customHeight="1" x14ac:dyDescent="0.2">
      <c r="A25" s="6" t="s">
        <v>22</v>
      </c>
      <c r="C25" s="35" t="s">
        <v>130</v>
      </c>
      <c r="D25" s="21"/>
      <c r="E25" s="25">
        <v>1491158</v>
      </c>
      <c r="F25" s="21"/>
      <c r="G25" s="25">
        <v>11000</v>
      </c>
      <c r="H25" s="21"/>
      <c r="I25" s="25">
        <v>0</v>
      </c>
      <c r="J25" s="21"/>
      <c r="K25" s="25">
        <v>0</v>
      </c>
      <c r="L25" s="21"/>
      <c r="M25" s="25">
        <v>0</v>
      </c>
      <c r="N25" s="21"/>
      <c r="O25" s="25">
        <v>66490614000</v>
      </c>
      <c r="P25" s="21"/>
      <c r="Q25" s="25">
        <v>801436710</v>
      </c>
      <c r="R25" s="21"/>
      <c r="S25" s="25">
        <f t="shared" si="0"/>
        <v>65689177290</v>
      </c>
    </row>
    <row r="26" spans="1:19" ht="21.75" customHeight="1" x14ac:dyDescent="0.2">
      <c r="A26" s="6" t="s">
        <v>36</v>
      </c>
      <c r="C26" s="35" t="s">
        <v>131</v>
      </c>
      <c r="D26" s="21"/>
      <c r="E26" s="25">
        <v>46317975</v>
      </c>
      <c r="F26" s="21"/>
      <c r="G26" s="25">
        <v>266</v>
      </c>
      <c r="H26" s="21"/>
      <c r="I26" s="25">
        <v>0</v>
      </c>
      <c r="J26" s="21"/>
      <c r="K26" s="25">
        <v>0</v>
      </c>
      <c r="L26" s="21"/>
      <c r="M26" s="25">
        <v>0</v>
      </c>
      <c r="N26" s="21"/>
      <c r="O26" s="25">
        <v>12320581350</v>
      </c>
      <c r="P26" s="21"/>
      <c r="Q26" s="25">
        <v>0</v>
      </c>
      <c r="R26" s="21"/>
      <c r="S26" s="25">
        <f t="shared" si="0"/>
        <v>12320581350</v>
      </c>
    </row>
    <row r="27" spans="1:19" ht="21.75" customHeight="1" x14ac:dyDescent="0.2">
      <c r="A27" s="6" t="s">
        <v>87</v>
      </c>
      <c r="C27" s="35" t="s">
        <v>129</v>
      </c>
      <c r="D27" s="21"/>
      <c r="E27" s="25">
        <v>4479316</v>
      </c>
      <c r="F27" s="21"/>
      <c r="G27" s="25">
        <v>3800</v>
      </c>
      <c r="H27" s="21"/>
      <c r="I27" s="25">
        <v>0</v>
      </c>
      <c r="J27" s="21"/>
      <c r="K27" s="25">
        <v>0</v>
      </c>
      <c r="L27" s="21"/>
      <c r="M27" s="25">
        <v>0</v>
      </c>
      <c r="N27" s="21"/>
      <c r="O27" s="25">
        <v>17021400800</v>
      </c>
      <c r="P27" s="21"/>
      <c r="Q27" s="25">
        <v>0</v>
      </c>
      <c r="R27" s="21"/>
      <c r="S27" s="25">
        <f t="shared" si="0"/>
        <v>17021400800</v>
      </c>
    </row>
    <row r="28" spans="1:19" ht="21.75" customHeight="1" x14ac:dyDescent="0.2">
      <c r="A28" s="6" t="s">
        <v>95</v>
      </c>
      <c r="C28" s="35" t="s">
        <v>132</v>
      </c>
      <c r="D28" s="21"/>
      <c r="E28" s="25">
        <v>16590000</v>
      </c>
      <c r="F28" s="21"/>
      <c r="G28" s="25">
        <v>1600</v>
      </c>
      <c r="H28" s="21"/>
      <c r="I28" s="25">
        <v>0</v>
      </c>
      <c r="J28" s="21"/>
      <c r="K28" s="25">
        <v>0</v>
      </c>
      <c r="L28" s="21"/>
      <c r="M28" s="25">
        <v>0</v>
      </c>
      <c r="N28" s="21"/>
      <c r="O28" s="25">
        <v>26544000000</v>
      </c>
      <c r="P28" s="21"/>
      <c r="Q28" s="25">
        <v>0</v>
      </c>
      <c r="R28" s="21"/>
      <c r="S28" s="25">
        <f t="shared" si="0"/>
        <v>26544000000</v>
      </c>
    </row>
    <row r="29" spans="1:19" ht="21.75" customHeight="1" x14ac:dyDescent="0.2">
      <c r="A29" s="6" t="s">
        <v>23</v>
      </c>
      <c r="C29" s="35" t="s">
        <v>128</v>
      </c>
      <c r="D29" s="21"/>
      <c r="E29" s="25">
        <v>8614333</v>
      </c>
      <c r="F29" s="21"/>
      <c r="G29" s="25">
        <v>3400</v>
      </c>
      <c r="H29" s="21"/>
      <c r="I29" s="25">
        <v>0</v>
      </c>
      <c r="J29" s="21"/>
      <c r="K29" s="25">
        <v>0</v>
      </c>
      <c r="L29" s="21"/>
      <c r="M29" s="25">
        <v>0</v>
      </c>
      <c r="N29" s="21"/>
      <c r="O29" s="25">
        <v>29288732200</v>
      </c>
      <c r="P29" s="21"/>
      <c r="Q29" s="25">
        <v>0</v>
      </c>
      <c r="R29" s="21"/>
      <c r="S29" s="25">
        <f t="shared" si="0"/>
        <v>29288732200</v>
      </c>
    </row>
    <row r="30" spans="1:19" ht="21.75" customHeight="1" x14ac:dyDescent="0.2">
      <c r="A30" s="6" t="s">
        <v>98</v>
      </c>
      <c r="C30" s="35" t="s">
        <v>133</v>
      </c>
      <c r="D30" s="21"/>
      <c r="E30" s="25">
        <v>30900000</v>
      </c>
      <c r="F30" s="21"/>
      <c r="G30" s="25">
        <v>1100</v>
      </c>
      <c r="H30" s="21"/>
      <c r="I30" s="25">
        <v>0</v>
      </c>
      <c r="J30" s="21"/>
      <c r="K30" s="25">
        <v>0</v>
      </c>
      <c r="L30" s="21"/>
      <c r="M30" s="25">
        <v>0</v>
      </c>
      <c r="N30" s="21"/>
      <c r="O30" s="25">
        <v>33990000000</v>
      </c>
      <c r="P30" s="21"/>
      <c r="Q30" s="25">
        <v>0</v>
      </c>
      <c r="R30" s="21"/>
      <c r="S30" s="25">
        <f t="shared" si="0"/>
        <v>33990000000</v>
      </c>
    </row>
    <row r="31" spans="1:19" ht="21.75" customHeight="1" x14ac:dyDescent="0.2">
      <c r="A31" s="6" t="s">
        <v>100</v>
      </c>
      <c r="C31" s="35" t="s">
        <v>134</v>
      </c>
      <c r="D31" s="21"/>
      <c r="E31" s="25">
        <v>6212232</v>
      </c>
      <c r="F31" s="21"/>
      <c r="G31" s="25">
        <v>900</v>
      </c>
      <c r="H31" s="21"/>
      <c r="I31" s="25">
        <v>0</v>
      </c>
      <c r="J31" s="21"/>
      <c r="K31" s="25">
        <v>0</v>
      </c>
      <c r="L31" s="21"/>
      <c r="M31" s="25">
        <v>0</v>
      </c>
      <c r="N31" s="21"/>
      <c r="O31" s="25">
        <v>5591008800</v>
      </c>
      <c r="P31" s="21"/>
      <c r="Q31" s="25">
        <v>0</v>
      </c>
      <c r="R31" s="21"/>
      <c r="S31" s="25">
        <f t="shared" si="0"/>
        <v>5591008800</v>
      </c>
    </row>
    <row r="32" spans="1:19" ht="21.75" customHeight="1" x14ac:dyDescent="0.2">
      <c r="A32" s="6" t="s">
        <v>92</v>
      </c>
      <c r="C32" s="35" t="s">
        <v>119</v>
      </c>
      <c r="D32" s="21"/>
      <c r="E32" s="25">
        <v>13213363</v>
      </c>
      <c r="F32" s="21"/>
      <c r="G32" s="25">
        <v>700</v>
      </c>
      <c r="H32" s="21"/>
      <c r="I32" s="25">
        <v>0</v>
      </c>
      <c r="J32" s="21"/>
      <c r="K32" s="25">
        <v>0</v>
      </c>
      <c r="L32" s="21"/>
      <c r="M32" s="25">
        <v>0</v>
      </c>
      <c r="N32" s="21"/>
      <c r="O32" s="25">
        <v>9249354100</v>
      </c>
      <c r="P32" s="21"/>
      <c r="Q32" s="25">
        <v>0</v>
      </c>
      <c r="R32" s="21"/>
      <c r="S32" s="25">
        <f t="shared" si="0"/>
        <v>9249354100</v>
      </c>
    </row>
    <row r="33" spans="1:19" ht="21.75" customHeight="1" x14ac:dyDescent="0.2">
      <c r="A33" s="6" t="s">
        <v>89</v>
      </c>
      <c r="C33" s="35" t="s">
        <v>135</v>
      </c>
      <c r="D33" s="21"/>
      <c r="E33" s="25">
        <v>8809680</v>
      </c>
      <c r="F33" s="21"/>
      <c r="G33" s="25">
        <v>722</v>
      </c>
      <c r="H33" s="21"/>
      <c r="I33" s="25">
        <v>0</v>
      </c>
      <c r="J33" s="21"/>
      <c r="K33" s="25">
        <v>0</v>
      </c>
      <c r="L33" s="21"/>
      <c r="M33" s="25">
        <v>0</v>
      </c>
      <c r="N33" s="21"/>
      <c r="O33" s="25">
        <v>6360588960</v>
      </c>
      <c r="P33" s="21"/>
      <c r="Q33" s="25">
        <v>0</v>
      </c>
      <c r="R33" s="21"/>
      <c r="S33" s="25">
        <f t="shared" si="0"/>
        <v>6360588960</v>
      </c>
    </row>
    <row r="34" spans="1:19" ht="21.75" customHeight="1" x14ac:dyDescent="0.2">
      <c r="A34" s="6" t="s">
        <v>97</v>
      </c>
      <c r="C34" s="35" t="s">
        <v>136</v>
      </c>
      <c r="D34" s="21"/>
      <c r="E34" s="25">
        <v>45000000</v>
      </c>
      <c r="F34" s="21"/>
      <c r="G34" s="25">
        <v>450</v>
      </c>
      <c r="H34" s="21"/>
      <c r="I34" s="25">
        <v>0</v>
      </c>
      <c r="J34" s="21"/>
      <c r="K34" s="25">
        <v>0</v>
      </c>
      <c r="L34" s="21"/>
      <c r="M34" s="25">
        <v>0</v>
      </c>
      <c r="N34" s="21"/>
      <c r="O34" s="25">
        <v>20250000000</v>
      </c>
      <c r="P34" s="21"/>
      <c r="Q34" s="25">
        <v>0</v>
      </c>
      <c r="R34" s="21"/>
      <c r="S34" s="25">
        <f t="shared" si="0"/>
        <v>20250000000</v>
      </c>
    </row>
    <row r="35" spans="1:19" ht="21.75" customHeight="1" x14ac:dyDescent="0.2">
      <c r="A35" s="6" t="s">
        <v>91</v>
      </c>
      <c r="C35" s="35" t="s">
        <v>137</v>
      </c>
      <c r="D35" s="21"/>
      <c r="E35" s="25">
        <v>1500000</v>
      </c>
      <c r="F35" s="21"/>
      <c r="G35" s="25">
        <v>150</v>
      </c>
      <c r="H35" s="21"/>
      <c r="I35" s="25">
        <v>0</v>
      </c>
      <c r="J35" s="21"/>
      <c r="K35" s="25">
        <v>0</v>
      </c>
      <c r="L35" s="21"/>
      <c r="M35" s="25">
        <v>0</v>
      </c>
      <c r="N35" s="21"/>
      <c r="O35" s="25">
        <v>225000000</v>
      </c>
      <c r="P35" s="21"/>
      <c r="Q35" s="25">
        <v>0</v>
      </c>
      <c r="R35" s="21"/>
      <c r="S35" s="25">
        <f t="shared" si="0"/>
        <v>225000000</v>
      </c>
    </row>
    <row r="36" spans="1:19" ht="21.75" customHeight="1" x14ac:dyDescent="0.2">
      <c r="A36" s="7" t="s">
        <v>96</v>
      </c>
      <c r="C36" s="36" t="s">
        <v>138</v>
      </c>
      <c r="D36" s="21"/>
      <c r="E36" s="30">
        <v>200000</v>
      </c>
      <c r="F36" s="21"/>
      <c r="G36" s="30">
        <v>2350</v>
      </c>
      <c r="H36" s="21"/>
      <c r="I36" s="27">
        <v>0</v>
      </c>
      <c r="J36" s="21"/>
      <c r="K36" s="27">
        <v>0</v>
      </c>
      <c r="L36" s="21"/>
      <c r="M36" s="27">
        <v>0</v>
      </c>
      <c r="N36" s="21"/>
      <c r="O36" s="27">
        <v>470000000</v>
      </c>
      <c r="P36" s="21"/>
      <c r="Q36" s="27">
        <v>0</v>
      </c>
      <c r="R36" s="21"/>
      <c r="S36" s="25">
        <f t="shared" si="0"/>
        <v>470000000</v>
      </c>
    </row>
    <row r="37" spans="1:19" ht="21.75" customHeight="1" x14ac:dyDescent="0.2">
      <c r="A37" s="9" t="s">
        <v>56</v>
      </c>
      <c r="C37" s="30"/>
      <c r="D37" s="32"/>
      <c r="E37" s="30"/>
      <c r="F37" s="32"/>
      <c r="G37" s="30"/>
      <c r="H37" s="21"/>
      <c r="I37" s="28">
        <v>0</v>
      </c>
      <c r="J37" s="21"/>
      <c r="K37" s="28">
        <v>0</v>
      </c>
      <c r="L37" s="21"/>
      <c r="M37" s="28">
        <v>0</v>
      </c>
      <c r="N37" s="21"/>
      <c r="O37" s="28">
        <f>SUM(O8:O36)</f>
        <v>679925913743</v>
      </c>
      <c r="P37" s="21"/>
      <c r="Q37" s="28">
        <f>SUM(Q8:Q36)</f>
        <v>2059459153</v>
      </c>
      <c r="R37" s="21"/>
      <c r="S37" s="28">
        <f>SUM(S8:S36)</f>
        <v>677866454590</v>
      </c>
    </row>
    <row r="38" spans="1:19" x14ac:dyDescent="0.2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x14ac:dyDescent="0.2">
      <c r="O39" s="39"/>
      <c r="Q39" s="39"/>
    </row>
    <row r="40" spans="1:19" x14ac:dyDescent="0.2">
      <c r="O40" s="39"/>
    </row>
    <row r="41" spans="1:19" x14ac:dyDescent="0.2">
      <c r="O41" s="39"/>
      <c r="Q41" s="3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G9" sqref="G9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141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67</v>
      </c>
      <c r="C6" s="13" t="s">
        <v>79</v>
      </c>
      <c r="D6" s="13"/>
      <c r="E6" s="13"/>
      <c r="F6" s="13"/>
      <c r="G6" s="13"/>
      <c r="I6" s="13" t="s">
        <v>80</v>
      </c>
      <c r="J6" s="13"/>
      <c r="K6" s="13"/>
      <c r="L6" s="13"/>
      <c r="M6" s="13"/>
    </row>
    <row r="7" spans="1:13" ht="29.1" customHeight="1" x14ac:dyDescent="0.2">
      <c r="A7" s="13"/>
      <c r="C7" s="10" t="s">
        <v>139</v>
      </c>
      <c r="D7" s="3"/>
      <c r="E7" s="10" t="s">
        <v>116</v>
      </c>
      <c r="F7" s="3"/>
      <c r="G7" s="10" t="s">
        <v>140</v>
      </c>
      <c r="I7" s="10" t="s">
        <v>139</v>
      </c>
      <c r="J7" s="3"/>
      <c r="K7" s="10" t="s">
        <v>116</v>
      </c>
      <c r="L7" s="3"/>
      <c r="M7" s="10" t="s">
        <v>140</v>
      </c>
    </row>
    <row r="8" spans="1:13" ht="21.75" customHeight="1" x14ac:dyDescent="0.2">
      <c r="A8" s="5" t="s">
        <v>153</v>
      </c>
      <c r="C8" s="22">
        <f>2414+235720</f>
        <v>238134</v>
      </c>
      <c r="D8" s="21"/>
      <c r="E8" s="22">
        <v>0</v>
      </c>
      <c r="F8" s="21"/>
      <c r="G8" s="22">
        <f>C8-E8</f>
        <v>238134</v>
      </c>
      <c r="H8" s="21"/>
      <c r="I8" s="22">
        <f>148545543+877970567</f>
        <v>1026516110</v>
      </c>
      <c r="J8" s="21"/>
      <c r="K8" s="22">
        <v>0</v>
      </c>
      <c r="L8" s="21"/>
      <c r="M8" s="22">
        <f>I8-K8</f>
        <v>1026516110</v>
      </c>
    </row>
    <row r="9" spans="1:13" ht="21.75" customHeight="1" x14ac:dyDescent="0.2">
      <c r="A9" s="6" t="s">
        <v>154</v>
      </c>
      <c r="C9" s="25">
        <v>0</v>
      </c>
      <c r="D9" s="21"/>
      <c r="E9" s="25">
        <v>0</v>
      </c>
      <c r="F9" s="21"/>
      <c r="G9" s="25">
        <v>0</v>
      </c>
      <c r="H9" s="21"/>
      <c r="I9" s="25">
        <v>2119</v>
      </c>
      <c r="J9" s="21"/>
      <c r="K9" s="25">
        <v>347</v>
      </c>
      <c r="L9" s="21"/>
      <c r="M9" s="25">
        <f>I9-K9</f>
        <v>1772</v>
      </c>
    </row>
    <row r="10" spans="1:13" ht="21.75" customHeight="1" x14ac:dyDescent="0.2">
      <c r="A10" s="6" t="s">
        <v>150</v>
      </c>
      <c r="C10" s="25">
        <v>0</v>
      </c>
      <c r="D10" s="21"/>
      <c r="E10" s="25">
        <v>0</v>
      </c>
      <c r="F10" s="21"/>
      <c r="G10" s="25">
        <v>0</v>
      </c>
      <c r="H10" s="21"/>
      <c r="I10" s="25">
        <v>787546</v>
      </c>
      <c r="J10" s="21"/>
      <c r="K10" s="25">
        <v>0</v>
      </c>
      <c r="L10" s="21"/>
      <c r="M10" s="25">
        <f t="shared" ref="M10:M12" si="0">I10-K10</f>
        <v>787546</v>
      </c>
    </row>
    <row r="11" spans="1:13" ht="21.75" customHeight="1" x14ac:dyDescent="0.2">
      <c r="A11" s="6" t="s">
        <v>152</v>
      </c>
      <c r="C11" s="25">
        <v>0</v>
      </c>
      <c r="D11" s="21"/>
      <c r="E11" s="25">
        <v>0</v>
      </c>
      <c r="F11" s="21"/>
      <c r="G11" s="25">
        <v>0</v>
      </c>
      <c r="H11" s="21"/>
      <c r="I11" s="25">
        <v>11523</v>
      </c>
      <c r="J11" s="21"/>
      <c r="K11" s="25">
        <v>0</v>
      </c>
      <c r="L11" s="21"/>
      <c r="M11" s="25">
        <f t="shared" si="0"/>
        <v>11523</v>
      </c>
    </row>
    <row r="12" spans="1:13" ht="21.75" customHeight="1" x14ac:dyDescent="0.2">
      <c r="A12" s="6" t="s">
        <v>155</v>
      </c>
      <c r="C12" s="25">
        <v>0</v>
      </c>
      <c r="D12" s="21"/>
      <c r="E12" s="25">
        <v>0</v>
      </c>
      <c r="F12" s="21"/>
      <c r="G12" s="25">
        <v>0</v>
      </c>
      <c r="H12" s="21"/>
      <c r="I12" s="25">
        <v>7861</v>
      </c>
      <c r="J12" s="21"/>
      <c r="K12" s="25">
        <v>0</v>
      </c>
      <c r="L12" s="21"/>
      <c r="M12" s="25">
        <f t="shared" si="0"/>
        <v>7861</v>
      </c>
    </row>
    <row r="13" spans="1:13" ht="21.75" customHeight="1" x14ac:dyDescent="0.2">
      <c r="A13" s="9" t="s">
        <v>56</v>
      </c>
      <c r="C13" s="28">
        <f>SUM(C8:C12)</f>
        <v>238134</v>
      </c>
      <c r="D13" s="21"/>
      <c r="E13" s="28">
        <f>SUM(E8:E12)</f>
        <v>0</v>
      </c>
      <c r="F13" s="21"/>
      <c r="G13" s="28">
        <f>SUM(G8:G12)</f>
        <v>238134</v>
      </c>
      <c r="H13" s="21"/>
      <c r="I13" s="28">
        <f>SUM(I8:I12)</f>
        <v>1027325159</v>
      </c>
      <c r="J13" s="21"/>
      <c r="K13" s="28">
        <f>SUM(K8:K12)</f>
        <v>347</v>
      </c>
      <c r="L13" s="21"/>
      <c r="M13" s="28">
        <f>SUM(M8:M12)</f>
        <v>1027324812</v>
      </c>
    </row>
    <row r="14" spans="1:13" x14ac:dyDescent="0.2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x14ac:dyDescent="0.2">
      <c r="C15" s="21"/>
      <c r="D15" s="21"/>
      <c r="E15" s="21"/>
      <c r="F15" s="21"/>
      <c r="G15" s="21"/>
      <c r="H15" s="21"/>
      <c r="I15" s="38"/>
      <c r="J15" s="21"/>
      <c r="K15" s="21"/>
      <c r="L15" s="21"/>
      <c r="M15" s="21"/>
    </row>
    <row r="16" spans="1:13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9:9" x14ac:dyDescent="0.2">
      <c r="I17" s="39"/>
    </row>
    <row r="18" spans="9:9" x14ac:dyDescent="0.2">
      <c r="I18" s="3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59"/>
  <sheetViews>
    <sheetView rightToLeft="1" workbookViewId="0">
      <selection activeCell="A50" sqref="A50:J55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8554687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5.42578125" customWidth="1"/>
    <col min="18" max="18" width="1.28515625" customWidth="1"/>
    <col min="19" max="19" width="0.28515625" customWidth="1"/>
    <col min="22" max="22" width="16" bestFit="1" customWidth="1"/>
  </cols>
  <sheetData>
    <row r="1" spans="1:2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2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2" ht="14.45" customHeight="1" x14ac:dyDescent="0.2"/>
    <row r="5" spans="1:22" ht="14.45" customHeight="1" x14ac:dyDescent="0.2">
      <c r="A5" s="12" t="s">
        <v>142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2" ht="14.45" customHeight="1" x14ac:dyDescent="0.2">
      <c r="A6" s="13" t="s">
        <v>67</v>
      </c>
      <c r="C6" s="13" t="s">
        <v>79</v>
      </c>
      <c r="D6" s="13"/>
      <c r="E6" s="13"/>
      <c r="F6" s="13"/>
      <c r="G6" s="13"/>
      <c r="H6" s="13"/>
      <c r="I6" s="13"/>
      <c r="K6" s="13" t="s">
        <v>80</v>
      </c>
      <c r="L6" s="13"/>
      <c r="M6" s="13"/>
      <c r="N6" s="13"/>
      <c r="O6" s="13"/>
      <c r="P6" s="13"/>
      <c r="Q6" s="13"/>
      <c r="R6" s="13"/>
    </row>
    <row r="7" spans="1:22" ht="43.5" customHeight="1" x14ac:dyDescent="0.2">
      <c r="A7" s="13"/>
      <c r="C7" s="10" t="s">
        <v>13</v>
      </c>
      <c r="D7" s="3"/>
      <c r="E7" s="10" t="s">
        <v>143</v>
      </c>
      <c r="F7" s="3"/>
      <c r="G7" s="10" t="s">
        <v>144</v>
      </c>
      <c r="H7" s="3"/>
      <c r="I7" s="10" t="s">
        <v>145</v>
      </c>
      <c r="K7" s="10" t="s">
        <v>13</v>
      </c>
      <c r="L7" s="3"/>
      <c r="M7" s="10" t="s">
        <v>143</v>
      </c>
      <c r="N7" s="3"/>
      <c r="O7" s="10" t="s">
        <v>144</v>
      </c>
      <c r="P7" s="3"/>
      <c r="Q7" s="19" t="s">
        <v>145</v>
      </c>
      <c r="R7" s="19"/>
    </row>
    <row r="8" spans="1:22" ht="21.75" customHeight="1" x14ac:dyDescent="0.2">
      <c r="A8" s="5" t="s">
        <v>28</v>
      </c>
      <c r="C8" s="22">
        <v>8503378</v>
      </c>
      <c r="D8" s="21"/>
      <c r="E8" s="22">
        <v>75117887766</v>
      </c>
      <c r="F8" s="21"/>
      <c r="G8" s="22">
        <v>78695408492</v>
      </c>
      <c r="H8" s="21"/>
      <c r="I8" s="22">
        <f>E8-G8</f>
        <v>-3577520726</v>
      </c>
      <c r="J8" s="21"/>
      <c r="K8" s="22">
        <v>8503378</v>
      </c>
      <c r="L8" s="21"/>
      <c r="M8" s="22">
        <v>75117887766</v>
      </c>
      <c r="N8" s="21"/>
      <c r="O8" s="22">
        <v>78695408492</v>
      </c>
      <c r="P8" s="21"/>
      <c r="Q8" s="20">
        <v>-3577520726</v>
      </c>
      <c r="R8" s="20"/>
    </row>
    <row r="9" spans="1:22" ht="21.75" customHeight="1" x14ac:dyDescent="0.2">
      <c r="A9" s="6" t="s">
        <v>45</v>
      </c>
      <c r="C9" s="25">
        <v>257500</v>
      </c>
      <c r="D9" s="21"/>
      <c r="E9" s="25">
        <v>5555757799</v>
      </c>
      <c r="F9" s="21"/>
      <c r="G9" s="25">
        <v>4208347531</v>
      </c>
      <c r="H9" s="21"/>
      <c r="I9" s="30">
        <f t="shared" ref="I9:I15" si="0">E9-G9</f>
        <v>1347410268</v>
      </c>
      <c r="J9" s="21"/>
      <c r="K9" s="25">
        <v>257500</v>
      </c>
      <c r="L9" s="21"/>
      <c r="M9" s="25">
        <v>5555757799</v>
      </c>
      <c r="N9" s="21"/>
      <c r="O9" s="25">
        <v>4208347531</v>
      </c>
      <c r="P9" s="21"/>
      <c r="Q9" s="24">
        <v>1347410268</v>
      </c>
      <c r="R9" s="24"/>
    </row>
    <row r="10" spans="1:22" ht="21.75" customHeight="1" x14ac:dyDescent="0.2">
      <c r="A10" s="6" t="s">
        <v>33</v>
      </c>
      <c r="C10" s="25">
        <v>10359466</v>
      </c>
      <c r="D10" s="21"/>
      <c r="E10" s="25">
        <v>186642366962</v>
      </c>
      <c r="F10" s="21"/>
      <c r="G10" s="25">
        <f>226861132716-32477918347</f>
        <v>194383214369</v>
      </c>
      <c r="H10" s="21"/>
      <c r="I10" s="30">
        <f t="shared" si="0"/>
        <v>-7740847407</v>
      </c>
      <c r="J10" s="21"/>
      <c r="K10" s="25">
        <v>10359467</v>
      </c>
      <c r="L10" s="21"/>
      <c r="M10" s="25">
        <v>186642366963</v>
      </c>
      <c r="N10" s="21"/>
      <c r="O10" s="25">
        <v>226861154614</v>
      </c>
      <c r="P10" s="21"/>
      <c r="Q10" s="24">
        <v>-40218787651</v>
      </c>
      <c r="R10" s="24"/>
      <c r="V10" s="25"/>
    </row>
    <row r="11" spans="1:22" ht="21.75" customHeight="1" x14ac:dyDescent="0.2">
      <c r="A11" s="6" t="s">
        <v>42</v>
      </c>
      <c r="C11" s="25">
        <v>1324441</v>
      </c>
      <c r="D11" s="21"/>
      <c r="E11" s="25">
        <v>24674397677</v>
      </c>
      <c r="F11" s="21"/>
      <c r="G11" s="25">
        <v>18856025237</v>
      </c>
      <c r="H11" s="21"/>
      <c r="I11" s="30">
        <f t="shared" si="0"/>
        <v>5818372440</v>
      </c>
      <c r="J11" s="21"/>
      <c r="K11" s="25">
        <v>1324441</v>
      </c>
      <c r="L11" s="21"/>
      <c r="M11" s="25">
        <v>24674397677</v>
      </c>
      <c r="N11" s="21"/>
      <c r="O11" s="25">
        <v>18856025237</v>
      </c>
      <c r="P11" s="21"/>
      <c r="Q11" s="24">
        <v>5818372440</v>
      </c>
      <c r="R11" s="24"/>
      <c r="V11" s="25"/>
    </row>
    <row r="12" spans="1:22" ht="21.75" customHeight="1" x14ac:dyDescent="0.2">
      <c r="A12" s="6" t="s">
        <v>27</v>
      </c>
      <c r="C12" s="25">
        <v>4200000</v>
      </c>
      <c r="D12" s="21"/>
      <c r="E12" s="25">
        <v>51067771081</v>
      </c>
      <c r="F12" s="21"/>
      <c r="G12" s="25">
        <v>35301800384</v>
      </c>
      <c r="H12" s="21"/>
      <c r="I12" s="30">
        <f t="shared" si="0"/>
        <v>15765970697</v>
      </c>
      <c r="J12" s="21"/>
      <c r="K12" s="25">
        <v>8416429</v>
      </c>
      <c r="L12" s="21"/>
      <c r="M12" s="25">
        <v>90001810496</v>
      </c>
      <c r="N12" s="21"/>
      <c r="O12" s="25">
        <v>70741689649</v>
      </c>
      <c r="P12" s="21"/>
      <c r="Q12" s="24">
        <v>19260120847</v>
      </c>
      <c r="R12" s="24"/>
      <c r="V12" s="25"/>
    </row>
    <row r="13" spans="1:22" ht="21.75" customHeight="1" x14ac:dyDescent="0.2">
      <c r="A13" s="6" t="s">
        <v>37</v>
      </c>
      <c r="C13" s="25">
        <v>3077</v>
      </c>
      <c r="D13" s="21"/>
      <c r="E13" s="25">
        <v>62853004887</v>
      </c>
      <c r="F13" s="21"/>
      <c r="G13" s="25">
        <f>50985990628+3714552236</f>
        <v>54700542864</v>
      </c>
      <c r="H13" s="21"/>
      <c r="I13" s="30">
        <f t="shared" si="0"/>
        <v>8152462023</v>
      </c>
      <c r="J13" s="21"/>
      <c r="K13" s="25">
        <v>3077</v>
      </c>
      <c r="L13" s="21"/>
      <c r="M13" s="25">
        <v>62853004887</v>
      </c>
      <c r="N13" s="21"/>
      <c r="O13" s="25">
        <v>50985990628</v>
      </c>
      <c r="P13" s="21"/>
      <c r="Q13" s="24">
        <v>11867014259</v>
      </c>
      <c r="R13" s="24"/>
    </row>
    <row r="14" spans="1:22" ht="21.75" customHeight="1" x14ac:dyDescent="0.2">
      <c r="A14" s="6" t="s">
        <v>52</v>
      </c>
      <c r="C14" s="25">
        <v>133750</v>
      </c>
      <c r="D14" s="21"/>
      <c r="E14" s="25">
        <v>4678243041</v>
      </c>
      <c r="F14" s="21"/>
      <c r="G14" s="25">
        <v>3821953598</v>
      </c>
      <c r="H14" s="21"/>
      <c r="I14" s="30">
        <f t="shared" si="0"/>
        <v>856289443</v>
      </c>
      <c r="J14" s="21"/>
      <c r="K14" s="25">
        <v>133750</v>
      </c>
      <c r="L14" s="21"/>
      <c r="M14" s="25">
        <v>4678243041</v>
      </c>
      <c r="N14" s="21"/>
      <c r="O14" s="25">
        <v>3821953598</v>
      </c>
      <c r="P14" s="21"/>
      <c r="Q14" s="24">
        <v>856289443</v>
      </c>
      <c r="R14" s="24"/>
    </row>
    <row r="15" spans="1:22" ht="21.75" customHeight="1" x14ac:dyDescent="0.2">
      <c r="A15" s="6" t="s">
        <v>48</v>
      </c>
      <c r="C15" s="25">
        <v>14707675</v>
      </c>
      <c r="D15" s="21"/>
      <c r="E15" s="25">
        <v>105756139602</v>
      </c>
      <c r="F15" s="21"/>
      <c r="G15" s="25">
        <f>150587692646-41132807605</f>
        <v>109454885041</v>
      </c>
      <c r="H15" s="21"/>
      <c r="I15" s="30">
        <f t="shared" si="0"/>
        <v>-3698745439</v>
      </c>
      <c r="J15" s="21"/>
      <c r="K15" s="25">
        <v>15107675</v>
      </c>
      <c r="L15" s="21"/>
      <c r="M15" s="25">
        <v>109697547874</v>
      </c>
      <c r="N15" s="21"/>
      <c r="O15" s="25">
        <v>154683178637</v>
      </c>
      <c r="P15" s="21"/>
      <c r="Q15" s="24">
        <v>-44985630763</v>
      </c>
      <c r="R15" s="24"/>
    </row>
    <row r="16" spans="1:22" ht="21.75" customHeight="1" x14ac:dyDescent="0.2">
      <c r="A16" s="6" t="s">
        <v>85</v>
      </c>
      <c r="C16" s="25">
        <v>0</v>
      </c>
      <c r="D16" s="21"/>
      <c r="E16" s="25">
        <v>0</v>
      </c>
      <c r="F16" s="21"/>
      <c r="G16" s="25">
        <v>0</v>
      </c>
      <c r="H16" s="21"/>
      <c r="I16" s="30">
        <v>0</v>
      </c>
      <c r="J16" s="21"/>
      <c r="K16" s="25">
        <v>12848659</v>
      </c>
      <c r="L16" s="21"/>
      <c r="M16" s="25">
        <v>158375398266</v>
      </c>
      <c r="N16" s="21"/>
      <c r="O16" s="25">
        <v>149307128808</v>
      </c>
      <c r="P16" s="21"/>
      <c r="Q16" s="24">
        <v>9068269458</v>
      </c>
      <c r="R16" s="24"/>
    </row>
    <row r="17" spans="1:18" ht="21.75" customHeight="1" x14ac:dyDescent="0.2">
      <c r="A17" s="6" t="s">
        <v>49</v>
      </c>
      <c r="C17" s="25">
        <v>0</v>
      </c>
      <c r="D17" s="21"/>
      <c r="E17" s="25">
        <v>0</v>
      </c>
      <c r="F17" s="21"/>
      <c r="G17" s="25">
        <v>0</v>
      </c>
      <c r="H17" s="21"/>
      <c r="I17" s="30">
        <v>0</v>
      </c>
      <c r="J17" s="21"/>
      <c r="K17" s="25">
        <v>13648420</v>
      </c>
      <c r="L17" s="21"/>
      <c r="M17" s="25">
        <v>53994667400</v>
      </c>
      <c r="N17" s="21"/>
      <c r="O17" s="25">
        <v>47713182132</v>
      </c>
      <c r="P17" s="21"/>
      <c r="Q17" s="24">
        <v>6281485268</v>
      </c>
      <c r="R17" s="24"/>
    </row>
    <row r="18" spans="1:18" ht="21.75" customHeight="1" x14ac:dyDescent="0.2">
      <c r="A18" s="6" t="s">
        <v>86</v>
      </c>
      <c r="C18" s="25">
        <v>0</v>
      </c>
      <c r="D18" s="21"/>
      <c r="E18" s="25">
        <v>0</v>
      </c>
      <c r="F18" s="21"/>
      <c r="G18" s="25">
        <v>0</v>
      </c>
      <c r="H18" s="21"/>
      <c r="I18" s="30">
        <v>0</v>
      </c>
      <c r="J18" s="21"/>
      <c r="K18" s="25">
        <v>11563426</v>
      </c>
      <c r="L18" s="21"/>
      <c r="M18" s="25">
        <v>157773273624</v>
      </c>
      <c r="N18" s="21"/>
      <c r="O18" s="25">
        <v>155858499453</v>
      </c>
      <c r="P18" s="21"/>
      <c r="Q18" s="24">
        <v>1914774171</v>
      </c>
      <c r="R18" s="24"/>
    </row>
    <row r="19" spans="1:18" ht="21.75" customHeight="1" x14ac:dyDescent="0.2">
      <c r="A19" s="6" t="s">
        <v>87</v>
      </c>
      <c r="C19" s="25">
        <v>0</v>
      </c>
      <c r="D19" s="21"/>
      <c r="E19" s="25">
        <v>0</v>
      </c>
      <c r="F19" s="21"/>
      <c r="G19" s="25">
        <v>0</v>
      </c>
      <c r="H19" s="21"/>
      <c r="I19" s="30">
        <v>0</v>
      </c>
      <c r="J19" s="21"/>
      <c r="K19" s="25">
        <v>5000000</v>
      </c>
      <c r="L19" s="21"/>
      <c r="M19" s="25">
        <v>112404688096</v>
      </c>
      <c r="N19" s="21"/>
      <c r="O19" s="25">
        <v>148709880000</v>
      </c>
      <c r="P19" s="21"/>
      <c r="Q19" s="24">
        <v>-36305191904</v>
      </c>
      <c r="R19" s="24"/>
    </row>
    <row r="20" spans="1:18" ht="21.75" customHeight="1" x14ac:dyDescent="0.2">
      <c r="A20" s="6" t="s">
        <v>88</v>
      </c>
      <c r="C20" s="25">
        <v>0</v>
      </c>
      <c r="D20" s="21"/>
      <c r="E20" s="25">
        <v>0</v>
      </c>
      <c r="F20" s="21"/>
      <c r="G20" s="25">
        <v>0</v>
      </c>
      <c r="H20" s="21"/>
      <c r="I20" s="25">
        <v>0</v>
      </c>
      <c r="J20" s="21"/>
      <c r="K20" s="25">
        <v>11759585</v>
      </c>
      <c r="L20" s="21"/>
      <c r="M20" s="25">
        <v>36780900007</v>
      </c>
      <c r="N20" s="21"/>
      <c r="O20" s="25">
        <v>36780900007</v>
      </c>
      <c r="P20" s="21"/>
      <c r="Q20" s="24">
        <v>0</v>
      </c>
      <c r="R20" s="24"/>
    </row>
    <row r="21" spans="1:18" ht="21.75" customHeight="1" x14ac:dyDescent="0.2">
      <c r="A21" s="6" t="s">
        <v>89</v>
      </c>
      <c r="C21" s="25">
        <v>0</v>
      </c>
      <c r="D21" s="21"/>
      <c r="E21" s="25">
        <v>0</v>
      </c>
      <c r="F21" s="21"/>
      <c r="G21" s="25">
        <v>0</v>
      </c>
      <c r="H21" s="21"/>
      <c r="I21" s="25">
        <v>0</v>
      </c>
      <c r="J21" s="21"/>
      <c r="K21" s="25">
        <v>8809680</v>
      </c>
      <c r="L21" s="21"/>
      <c r="M21" s="25">
        <v>131472005993</v>
      </c>
      <c r="N21" s="21"/>
      <c r="O21" s="25">
        <v>173360706384</v>
      </c>
      <c r="P21" s="21"/>
      <c r="Q21" s="24">
        <v>-41888700391</v>
      </c>
      <c r="R21" s="24"/>
    </row>
    <row r="22" spans="1:18" ht="21.75" customHeight="1" x14ac:dyDescent="0.2">
      <c r="A22" s="6" t="s">
        <v>90</v>
      </c>
      <c r="C22" s="25">
        <v>0</v>
      </c>
      <c r="D22" s="21"/>
      <c r="E22" s="25">
        <v>0</v>
      </c>
      <c r="F22" s="21"/>
      <c r="G22" s="25">
        <v>0</v>
      </c>
      <c r="H22" s="21"/>
      <c r="I22" s="25">
        <v>0</v>
      </c>
      <c r="J22" s="21"/>
      <c r="K22" s="25">
        <v>5216001</v>
      </c>
      <c r="L22" s="21"/>
      <c r="M22" s="25">
        <v>25388485377</v>
      </c>
      <c r="N22" s="21"/>
      <c r="O22" s="25">
        <v>34428172872</v>
      </c>
      <c r="P22" s="21"/>
      <c r="Q22" s="24">
        <v>-9039687495</v>
      </c>
      <c r="R22" s="24"/>
    </row>
    <row r="23" spans="1:18" ht="21.75" customHeight="1" x14ac:dyDescent="0.2">
      <c r="A23" s="6" t="s">
        <v>21</v>
      </c>
      <c r="C23" s="25">
        <v>0</v>
      </c>
      <c r="D23" s="21"/>
      <c r="E23" s="25">
        <v>0</v>
      </c>
      <c r="F23" s="21"/>
      <c r="G23" s="25">
        <v>0</v>
      </c>
      <c r="H23" s="21"/>
      <c r="I23" s="25">
        <v>0</v>
      </c>
      <c r="J23" s="21"/>
      <c r="K23" s="25">
        <v>200001</v>
      </c>
      <c r="L23" s="21"/>
      <c r="M23" s="25">
        <v>1977165540</v>
      </c>
      <c r="N23" s="21"/>
      <c r="O23" s="25">
        <v>2103413243</v>
      </c>
      <c r="P23" s="21"/>
      <c r="Q23" s="24">
        <v>-126247703</v>
      </c>
      <c r="R23" s="24"/>
    </row>
    <row r="24" spans="1:18" ht="21.75" customHeight="1" x14ac:dyDescent="0.2">
      <c r="A24" s="6" t="s">
        <v>91</v>
      </c>
      <c r="C24" s="25">
        <v>0</v>
      </c>
      <c r="D24" s="21"/>
      <c r="E24" s="25">
        <v>0</v>
      </c>
      <c r="F24" s="21"/>
      <c r="G24" s="25">
        <v>0</v>
      </c>
      <c r="H24" s="21"/>
      <c r="I24" s="25">
        <v>0</v>
      </c>
      <c r="J24" s="21"/>
      <c r="K24" s="25">
        <v>1500000</v>
      </c>
      <c r="L24" s="21"/>
      <c r="M24" s="25">
        <v>5819234144</v>
      </c>
      <c r="N24" s="21"/>
      <c r="O24" s="25">
        <v>7082606250</v>
      </c>
      <c r="P24" s="21"/>
      <c r="Q24" s="24">
        <v>-1263372106</v>
      </c>
      <c r="R24" s="24"/>
    </row>
    <row r="25" spans="1:18" ht="21.75" customHeight="1" x14ac:dyDescent="0.2">
      <c r="A25" s="6" t="s">
        <v>92</v>
      </c>
      <c r="C25" s="25">
        <v>0</v>
      </c>
      <c r="D25" s="21"/>
      <c r="E25" s="25">
        <v>0</v>
      </c>
      <c r="F25" s="21"/>
      <c r="G25" s="25">
        <v>0</v>
      </c>
      <c r="H25" s="21"/>
      <c r="I25" s="25">
        <v>0</v>
      </c>
      <c r="J25" s="21"/>
      <c r="K25" s="25">
        <v>13213363</v>
      </c>
      <c r="L25" s="21"/>
      <c r="M25" s="25">
        <v>67075296844</v>
      </c>
      <c r="N25" s="21"/>
      <c r="O25" s="25">
        <v>104027168441</v>
      </c>
      <c r="P25" s="21"/>
      <c r="Q25" s="24">
        <v>-36951871597</v>
      </c>
      <c r="R25" s="24"/>
    </row>
    <row r="26" spans="1:18" ht="21.75" customHeight="1" x14ac:dyDescent="0.2">
      <c r="A26" s="6" t="s">
        <v>93</v>
      </c>
      <c r="C26" s="25">
        <v>0</v>
      </c>
      <c r="D26" s="21"/>
      <c r="E26" s="25">
        <v>0</v>
      </c>
      <c r="F26" s="21"/>
      <c r="G26" s="25">
        <v>0</v>
      </c>
      <c r="H26" s="21"/>
      <c r="I26" s="25">
        <v>0</v>
      </c>
      <c r="J26" s="21"/>
      <c r="K26" s="25">
        <v>32249846</v>
      </c>
      <c r="L26" s="21"/>
      <c r="M26" s="25">
        <v>86601984932</v>
      </c>
      <c r="N26" s="21"/>
      <c r="O26" s="25">
        <v>90783316490</v>
      </c>
      <c r="P26" s="21"/>
      <c r="Q26" s="24">
        <v>-4181331558</v>
      </c>
      <c r="R26" s="24"/>
    </row>
    <row r="27" spans="1:18" ht="21.75" customHeight="1" x14ac:dyDescent="0.2">
      <c r="A27" s="6" t="s">
        <v>47</v>
      </c>
      <c r="C27" s="25">
        <v>0</v>
      </c>
      <c r="D27" s="21"/>
      <c r="E27" s="25">
        <v>0</v>
      </c>
      <c r="F27" s="21"/>
      <c r="G27" s="25">
        <v>0</v>
      </c>
      <c r="H27" s="21"/>
      <c r="I27" s="25">
        <v>0</v>
      </c>
      <c r="J27" s="21"/>
      <c r="K27" s="25">
        <v>938714</v>
      </c>
      <c r="L27" s="21"/>
      <c r="M27" s="25">
        <v>3656335043</v>
      </c>
      <c r="N27" s="21"/>
      <c r="O27" s="25">
        <v>5718685714</v>
      </c>
      <c r="P27" s="21"/>
      <c r="Q27" s="24">
        <v>-2062350671</v>
      </c>
      <c r="R27" s="24"/>
    </row>
    <row r="28" spans="1:18" ht="21.75" customHeight="1" x14ac:dyDescent="0.2">
      <c r="A28" s="6" t="s">
        <v>50</v>
      </c>
      <c r="C28" s="25">
        <v>0</v>
      </c>
      <c r="D28" s="21"/>
      <c r="E28" s="25">
        <v>0</v>
      </c>
      <c r="F28" s="21"/>
      <c r="G28" s="25">
        <v>0</v>
      </c>
      <c r="H28" s="21"/>
      <c r="I28" s="25">
        <v>0</v>
      </c>
      <c r="J28" s="21"/>
      <c r="K28" s="25">
        <v>360000</v>
      </c>
      <c r="L28" s="21"/>
      <c r="M28" s="25">
        <v>4653977271</v>
      </c>
      <c r="N28" s="21"/>
      <c r="O28" s="25">
        <v>3549219768</v>
      </c>
      <c r="P28" s="21"/>
      <c r="Q28" s="24">
        <v>1104757503</v>
      </c>
      <c r="R28" s="24"/>
    </row>
    <row r="29" spans="1:18" ht="21.75" customHeight="1" x14ac:dyDescent="0.2">
      <c r="A29" s="6" t="s">
        <v>36</v>
      </c>
      <c r="C29" s="25">
        <v>0</v>
      </c>
      <c r="D29" s="21"/>
      <c r="E29" s="25">
        <v>0</v>
      </c>
      <c r="F29" s="21"/>
      <c r="G29" s="25">
        <v>0</v>
      </c>
      <c r="H29" s="21"/>
      <c r="I29" s="25">
        <v>0</v>
      </c>
      <c r="J29" s="21"/>
      <c r="K29" s="25">
        <v>2</v>
      </c>
      <c r="L29" s="21"/>
      <c r="M29" s="25">
        <v>2</v>
      </c>
      <c r="N29" s="21"/>
      <c r="O29" s="25">
        <v>7106</v>
      </c>
      <c r="P29" s="21"/>
      <c r="Q29" s="24">
        <v>-7104</v>
      </c>
      <c r="R29" s="24"/>
    </row>
    <row r="30" spans="1:18" ht="21.75" customHeight="1" x14ac:dyDescent="0.2">
      <c r="A30" s="6" t="s">
        <v>94</v>
      </c>
      <c r="C30" s="25">
        <v>0</v>
      </c>
      <c r="D30" s="21"/>
      <c r="E30" s="25">
        <v>0</v>
      </c>
      <c r="F30" s="21"/>
      <c r="G30" s="25">
        <v>0</v>
      </c>
      <c r="H30" s="21"/>
      <c r="I30" s="25">
        <v>0</v>
      </c>
      <c r="J30" s="21"/>
      <c r="K30" s="25">
        <v>1887803</v>
      </c>
      <c r="L30" s="21"/>
      <c r="M30" s="25">
        <v>72071548479</v>
      </c>
      <c r="N30" s="21"/>
      <c r="O30" s="25">
        <v>83019482111</v>
      </c>
      <c r="P30" s="21"/>
      <c r="Q30" s="24">
        <v>-10947933632</v>
      </c>
      <c r="R30" s="24"/>
    </row>
    <row r="31" spans="1:18" ht="21.75" customHeight="1" x14ac:dyDescent="0.2">
      <c r="A31" s="6" t="s">
        <v>19</v>
      </c>
      <c r="C31" s="25">
        <v>0</v>
      </c>
      <c r="D31" s="21"/>
      <c r="E31" s="25">
        <v>0</v>
      </c>
      <c r="F31" s="21"/>
      <c r="G31" s="25">
        <v>0</v>
      </c>
      <c r="H31" s="21"/>
      <c r="I31" s="25">
        <v>0</v>
      </c>
      <c r="J31" s="21"/>
      <c r="K31" s="25">
        <v>30096560</v>
      </c>
      <c r="L31" s="21"/>
      <c r="M31" s="25">
        <v>123578682068</v>
      </c>
      <c r="N31" s="21"/>
      <c r="O31" s="25">
        <v>113797588737</v>
      </c>
      <c r="P31" s="21"/>
      <c r="Q31" s="24">
        <v>9781093331</v>
      </c>
      <c r="R31" s="24"/>
    </row>
    <row r="32" spans="1:18" ht="21.75" customHeight="1" x14ac:dyDescent="0.2">
      <c r="A32" s="6" t="s">
        <v>30</v>
      </c>
      <c r="C32" s="25">
        <v>0</v>
      </c>
      <c r="D32" s="21"/>
      <c r="E32" s="25">
        <v>0</v>
      </c>
      <c r="F32" s="21"/>
      <c r="G32" s="25">
        <v>0</v>
      </c>
      <c r="H32" s="21"/>
      <c r="I32" s="25">
        <v>0</v>
      </c>
      <c r="J32" s="21"/>
      <c r="K32" s="25">
        <v>1100000</v>
      </c>
      <c r="L32" s="21"/>
      <c r="M32" s="25">
        <v>15778555705</v>
      </c>
      <c r="N32" s="21"/>
      <c r="O32" s="25">
        <v>21656990505</v>
      </c>
      <c r="P32" s="21"/>
      <c r="Q32" s="24">
        <v>-5878434800</v>
      </c>
      <c r="R32" s="24"/>
    </row>
    <row r="33" spans="1:23" ht="21.75" customHeight="1" x14ac:dyDescent="0.2">
      <c r="A33" s="6" t="s">
        <v>95</v>
      </c>
      <c r="C33" s="25">
        <v>0</v>
      </c>
      <c r="D33" s="21"/>
      <c r="E33" s="25">
        <v>0</v>
      </c>
      <c r="F33" s="21"/>
      <c r="G33" s="25">
        <v>0</v>
      </c>
      <c r="H33" s="21"/>
      <c r="I33" s="25">
        <v>0</v>
      </c>
      <c r="J33" s="21"/>
      <c r="K33" s="25">
        <v>16590000</v>
      </c>
      <c r="L33" s="21"/>
      <c r="M33" s="25">
        <v>198012219820</v>
      </c>
      <c r="N33" s="21"/>
      <c r="O33" s="25">
        <v>253965858300</v>
      </c>
      <c r="P33" s="21"/>
      <c r="Q33" s="24">
        <v>-55953638480</v>
      </c>
      <c r="R33" s="24"/>
    </row>
    <row r="34" spans="1:23" ht="21.75" customHeight="1" x14ac:dyDescent="0.2">
      <c r="A34" s="6" t="s">
        <v>96</v>
      </c>
      <c r="C34" s="25">
        <v>0</v>
      </c>
      <c r="D34" s="21"/>
      <c r="E34" s="25">
        <v>0</v>
      </c>
      <c r="F34" s="21"/>
      <c r="G34" s="25">
        <v>0</v>
      </c>
      <c r="H34" s="21"/>
      <c r="I34" s="25">
        <v>0</v>
      </c>
      <c r="J34" s="21"/>
      <c r="K34" s="25">
        <v>200000</v>
      </c>
      <c r="L34" s="21"/>
      <c r="M34" s="25">
        <v>6652394612</v>
      </c>
      <c r="N34" s="21"/>
      <c r="O34" s="25">
        <v>5424921360</v>
      </c>
      <c r="P34" s="21"/>
      <c r="Q34" s="24">
        <v>1227473252</v>
      </c>
      <c r="R34" s="24"/>
    </row>
    <row r="35" spans="1:23" ht="21.75" customHeight="1" x14ac:dyDescent="0.2">
      <c r="A35" s="6" t="s">
        <v>97</v>
      </c>
      <c r="C35" s="25">
        <v>0</v>
      </c>
      <c r="D35" s="21"/>
      <c r="E35" s="25">
        <v>0</v>
      </c>
      <c r="F35" s="21"/>
      <c r="G35" s="25">
        <v>0</v>
      </c>
      <c r="H35" s="21"/>
      <c r="I35" s="25">
        <v>0</v>
      </c>
      <c r="J35" s="21"/>
      <c r="K35" s="25">
        <v>45000000</v>
      </c>
      <c r="L35" s="21"/>
      <c r="M35" s="25">
        <v>140562924240</v>
      </c>
      <c r="N35" s="21"/>
      <c r="O35" s="25">
        <v>184252137750</v>
      </c>
      <c r="P35" s="21"/>
      <c r="Q35" s="24">
        <v>-43689213510</v>
      </c>
      <c r="R35" s="24"/>
    </row>
    <row r="36" spans="1:23" ht="21.75" customHeight="1" x14ac:dyDescent="0.2">
      <c r="A36" s="6" t="s">
        <v>98</v>
      </c>
      <c r="C36" s="25">
        <v>0</v>
      </c>
      <c r="D36" s="21"/>
      <c r="E36" s="25">
        <v>0</v>
      </c>
      <c r="F36" s="21"/>
      <c r="G36" s="25">
        <v>0</v>
      </c>
      <c r="H36" s="21"/>
      <c r="I36" s="25">
        <v>0</v>
      </c>
      <c r="J36" s="21"/>
      <c r="K36" s="25">
        <v>30900000</v>
      </c>
      <c r="L36" s="21"/>
      <c r="M36" s="25">
        <v>351988656315</v>
      </c>
      <c r="N36" s="21"/>
      <c r="O36" s="25">
        <v>391630848750</v>
      </c>
      <c r="P36" s="21"/>
      <c r="Q36" s="24">
        <v>-39642192435</v>
      </c>
      <c r="R36" s="24"/>
    </row>
    <row r="37" spans="1:23" ht="21.75" customHeight="1" x14ac:dyDescent="0.2">
      <c r="A37" s="6" t="s">
        <v>22</v>
      </c>
      <c r="C37" s="25">
        <v>0</v>
      </c>
      <c r="D37" s="21"/>
      <c r="E37" s="25">
        <v>0</v>
      </c>
      <c r="F37" s="21"/>
      <c r="G37" s="25">
        <v>0</v>
      </c>
      <c r="H37" s="21"/>
      <c r="I37" s="25">
        <v>0</v>
      </c>
      <c r="J37" s="21"/>
      <c r="K37" s="25">
        <v>86098</v>
      </c>
      <c r="L37" s="21"/>
      <c r="M37" s="25">
        <v>20771653495</v>
      </c>
      <c r="N37" s="21"/>
      <c r="O37" s="25">
        <v>24293505741</v>
      </c>
      <c r="P37" s="21"/>
      <c r="Q37" s="24">
        <v>-3521852246</v>
      </c>
      <c r="R37" s="24"/>
    </row>
    <row r="38" spans="1:23" ht="21.75" customHeight="1" x14ac:dyDescent="0.2">
      <c r="A38" s="6" t="s">
        <v>25</v>
      </c>
      <c r="C38" s="25">
        <v>0</v>
      </c>
      <c r="D38" s="21"/>
      <c r="E38" s="25">
        <v>0</v>
      </c>
      <c r="F38" s="21"/>
      <c r="G38" s="25">
        <v>0</v>
      </c>
      <c r="H38" s="21"/>
      <c r="I38" s="25">
        <v>0</v>
      </c>
      <c r="J38" s="21"/>
      <c r="K38" s="25">
        <v>23760833</v>
      </c>
      <c r="L38" s="21"/>
      <c r="M38" s="25">
        <v>150456941840</v>
      </c>
      <c r="N38" s="21"/>
      <c r="O38" s="25">
        <v>212575104391</v>
      </c>
      <c r="P38" s="21"/>
      <c r="Q38" s="24">
        <v>-62118162551</v>
      </c>
      <c r="R38" s="24"/>
      <c r="V38" s="25"/>
      <c r="W38" s="25"/>
    </row>
    <row r="39" spans="1:23" ht="21.75" customHeight="1" x14ac:dyDescent="0.2">
      <c r="A39" s="6" t="s">
        <v>99</v>
      </c>
      <c r="C39" s="25">
        <v>0</v>
      </c>
      <c r="D39" s="21"/>
      <c r="E39" s="25">
        <v>0</v>
      </c>
      <c r="F39" s="21"/>
      <c r="G39" s="25">
        <v>0</v>
      </c>
      <c r="H39" s="21"/>
      <c r="I39" s="25">
        <v>0</v>
      </c>
      <c r="J39" s="21"/>
      <c r="K39" s="25">
        <v>21270877</v>
      </c>
      <c r="L39" s="21"/>
      <c r="M39" s="25">
        <v>447941724624</v>
      </c>
      <c r="N39" s="21"/>
      <c r="O39" s="25">
        <v>507252123611</v>
      </c>
      <c r="P39" s="21"/>
      <c r="Q39" s="24">
        <v>-59310398987</v>
      </c>
      <c r="R39" s="24"/>
      <c r="V39" s="25"/>
      <c r="W39" s="25"/>
    </row>
    <row r="40" spans="1:23" ht="21.75" customHeight="1" x14ac:dyDescent="0.2">
      <c r="A40" s="6" t="s">
        <v>24</v>
      </c>
      <c r="C40" s="25">
        <v>0</v>
      </c>
      <c r="D40" s="21"/>
      <c r="E40" s="25">
        <v>0</v>
      </c>
      <c r="F40" s="21"/>
      <c r="G40" s="25">
        <v>0</v>
      </c>
      <c r="H40" s="21"/>
      <c r="I40" s="25">
        <v>0</v>
      </c>
      <c r="J40" s="21"/>
      <c r="K40" s="25">
        <v>4264832</v>
      </c>
      <c r="L40" s="21"/>
      <c r="M40" s="25">
        <v>31661207370</v>
      </c>
      <c r="N40" s="21"/>
      <c r="O40" s="25">
        <v>35992983518</v>
      </c>
      <c r="P40" s="21"/>
      <c r="Q40" s="24">
        <v>-4331776148</v>
      </c>
      <c r="R40" s="24"/>
      <c r="V40" s="25"/>
      <c r="W40" s="25"/>
    </row>
    <row r="41" spans="1:23" ht="21.75" customHeight="1" x14ac:dyDescent="0.2">
      <c r="A41" s="6" t="s">
        <v>43</v>
      </c>
      <c r="C41" s="25">
        <v>0</v>
      </c>
      <c r="D41" s="21"/>
      <c r="E41" s="25">
        <v>0</v>
      </c>
      <c r="F41" s="21"/>
      <c r="G41" s="25">
        <v>0</v>
      </c>
      <c r="H41" s="21"/>
      <c r="I41" s="25">
        <v>0</v>
      </c>
      <c r="J41" s="21"/>
      <c r="K41" s="25">
        <v>1292</v>
      </c>
      <c r="L41" s="21"/>
      <c r="M41" s="25">
        <v>9932892</v>
      </c>
      <c r="N41" s="21"/>
      <c r="O41" s="25">
        <v>8746166</v>
      </c>
      <c r="P41" s="21"/>
      <c r="Q41" s="24">
        <v>1186726</v>
      </c>
      <c r="R41" s="24"/>
      <c r="V41" s="25"/>
      <c r="W41" s="25"/>
    </row>
    <row r="42" spans="1:23" ht="21.75" customHeight="1" x14ac:dyDescent="0.2">
      <c r="A42" s="6" t="s">
        <v>23</v>
      </c>
      <c r="C42" s="25">
        <v>0</v>
      </c>
      <c r="D42" s="21"/>
      <c r="E42" s="25">
        <v>0</v>
      </c>
      <c r="F42" s="21"/>
      <c r="G42" s="25">
        <v>0</v>
      </c>
      <c r="H42" s="21"/>
      <c r="I42" s="25">
        <v>0</v>
      </c>
      <c r="J42" s="21"/>
      <c r="K42" s="25">
        <v>200000</v>
      </c>
      <c r="L42" s="21"/>
      <c r="M42" s="25">
        <v>8294353210</v>
      </c>
      <c r="N42" s="21"/>
      <c r="O42" s="25">
        <v>9576677697</v>
      </c>
      <c r="P42" s="21"/>
      <c r="Q42" s="24">
        <v>-1282324487</v>
      </c>
      <c r="R42" s="24"/>
      <c r="V42" s="25"/>
      <c r="W42" s="25"/>
    </row>
    <row r="43" spans="1:23" ht="21.75" customHeight="1" x14ac:dyDescent="0.2">
      <c r="A43" s="6" t="s">
        <v>100</v>
      </c>
      <c r="C43" s="25">
        <v>0</v>
      </c>
      <c r="D43" s="21"/>
      <c r="E43" s="25">
        <v>0</v>
      </c>
      <c r="F43" s="21"/>
      <c r="G43" s="25">
        <v>0</v>
      </c>
      <c r="H43" s="21"/>
      <c r="I43" s="25">
        <v>0</v>
      </c>
      <c r="J43" s="21"/>
      <c r="K43" s="25">
        <v>6212232</v>
      </c>
      <c r="L43" s="21"/>
      <c r="M43" s="25">
        <v>76578476238</v>
      </c>
      <c r="N43" s="21"/>
      <c r="O43" s="25">
        <v>80278499854</v>
      </c>
      <c r="P43" s="21"/>
      <c r="Q43" s="24">
        <v>-3700023616</v>
      </c>
      <c r="R43" s="24"/>
      <c r="V43" s="25"/>
      <c r="W43" s="25"/>
    </row>
    <row r="44" spans="1:23" ht="21.75" customHeight="1" x14ac:dyDescent="0.2">
      <c r="A44" s="6" t="s">
        <v>101</v>
      </c>
      <c r="C44" s="25">
        <v>0</v>
      </c>
      <c r="D44" s="21"/>
      <c r="E44" s="25">
        <v>0</v>
      </c>
      <c r="F44" s="21"/>
      <c r="G44" s="25">
        <v>0</v>
      </c>
      <c r="H44" s="21"/>
      <c r="I44" s="25">
        <v>0</v>
      </c>
      <c r="J44" s="21"/>
      <c r="K44" s="25">
        <v>8897479</v>
      </c>
      <c r="L44" s="21"/>
      <c r="M44" s="25">
        <v>47052947710</v>
      </c>
      <c r="N44" s="21"/>
      <c r="O44" s="25">
        <v>57489503499</v>
      </c>
      <c r="P44" s="21"/>
      <c r="Q44" s="24">
        <v>-10436555789</v>
      </c>
      <c r="R44" s="24"/>
      <c r="V44" s="25"/>
      <c r="W44" s="25"/>
    </row>
    <row r="45" spans="1:23" ht="21.75" customHeight="1" x14ac:dyDescent="0.2">
      <c r="A45" s="6" t="s">
        <v>102</v>
      </c>
      <c r="C45" s="25">
        <v>0</v>
      </c>
      <c r="D45" s="21"/>
      <c r="E45" s="25">
        <v>0</v>
      </c>
      <c r="F45" s="21"/>
      <c r="G45" s="25">
        <v>0</v>
      </c>
      <c r="H45" s="21"/>
      <c r="I45" s="25">
        <v>0</v>
      </c>
      <c r="J45" s="21"/>
      <c r="K45" s="25">
        <v>1750000</v>
      </c>
      <c r="L45" s="21"/>
      <c r="M45" s="25">
        <v>6503615514</v>
      </c>
      <c r="N45" s="21"/>
      <c r="O45" s="25">
        <v>6045066562</v>
      </c>
      <c r="P45" s="21"/>
      <c r="Q45" s="24">
        <v>458548952</v>
      </c>
      <c r="R45" s="24"/>
      <c r="V45" s="25"/>
      <c r="W45" s="25"/>
    </row>
    <row r="46" spans="1:23" ht="21.75" customHeight="1" x14ac:dyDescent="0.2">
      <c r="A46" s="7" t="s">
        <v>54</v>
      </c>
      <c r="C46" s="30">
        <v>0</v>
      </c>
      <c r="D46" s="21"/>
      <c r="E46" s="27">
        <v>0</v>
      </c>
      <c r="F46" s="21"/>
      <c r="G46" s="27">
        <v>0</v>
      </c>
      <c r="H46" s="21"/>
      <c r="I46" s="27">
        <v>0</v>
      </c>
      <c r="J46" s="21"/>
      <c r="K46" s="30">
        <v>1531307</v>
      </c>
      <c r="L46" s="21"/>
      <c r="M46" s="27">
        <v>7676646387</v>
      </c>
      <c r="N46" s="21"/>
      <c r="O46" s="27">
        <v>9018718292</v>
      </c>
      <c r="P46" s="21"/>
      <c r="Q46" s="26">
        <v>-1342071905</v>
      </c>
      <c r="R46" s="26"/>
      <c r="V46" s="25"/>
      <c r="W46" s="25"/>
    </row>
    <row r="47" spans="1:23" ht="21.75" customHeight="1" x14ac:dyDescent="0.2">
      <c r="A47" s="9" t="s">
        <v>56</v>
      </c>
      <c r="C47" s="30"/>
      <c r="D47" s="21"/>
      <c r="E47" s="28">
        <f>SUM(E8:E46)</f>
        <v>516345568815</v>
      </c>
      <c r="F47" s="21"/>
      <c r="G47" s="28">
        <f>SUM(G8:G46)</f>
        <v>499422177516</v>
      </c>
      <c r="H47" s="21"/>
      <c r="I47" s="28">
        <f>SUM(I8:I46)</f>
        <v>16923391299</v>
      </c>
      <c r="J47" s="21"/>
      <c r="K47" s="30"/>
      <c r="L47" s="21"/>
      <c r="M47" s="28">
        <v>3110786909561</v>
      </c>
      <c r="N47" s="21"/>
      <c r="O47" s="28">
        <v>3564555391898</v>
      </c>
      <c r="P47" s="21"/>
      <c r="Q47" s="37">
        <v>-453768482337</v>
      </c>
      <c r="R47" s="37"/>
      <c r="V47" s="25"/>
      <c r="W47" s="25"/>
    </row>
    <row r="50" spans="5:17" x14ac:dyDescent="0.2">
      <c r="I50" s="39"/>
      <c r="Q50" s="39"/>
    </row>
    <row r="51" spans="5:17" x14ac:dyDescent="0.2">
      <c r="Q51" s="39"/>
    </row>
    <row r="52" spans="5:17" x14ac:dyDescent="0.2">
      <c r="E52" s="39"/>
      <c r="Q52" s="39"/>
    </row>
    <row r="53" spans="5:17" x14ac:dyDescent="0.2">
      <c r="Q53" s="39"/>
    </row>
    <row r="55" spans="5:17" x14ac:dyDescent="0.2">
      <c r="G55" s="39"/>
    </row>
    <row r="56" spans="5:17" x14ac:dyDescent="0.2">
      <c r="G56" s="39"/>
    </row>
    <row r="57" spans="5:17" x14ac:dyDescent="0.2">
      <c r="G57" s="39"/>
    </row>
    <row r="58" spans="5:17" x14ac:dyDescent="0.2">
      <c r="G58" s="39"/>
    </row>
    <row r="59" spans="5:17" x14ac:dyDescent="0.2">
      <c r="G59" s="39"/>
    </row>
  </sheetData>
  <mergeCells count="48"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2026-01-21T08:46:04Z</dcterms:created>
  <dcterms:modified xsi:type="dcterms:W3CDTF">2026-01-21T11:41:51Z</dcterms:modified>
</cp:coreProperties>
</file>