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صندوق سرمایه گذاری تجارت شاخصی کاردان\گزارش افشا پرتفو\1404\"/>
    </mc:Choice>
  </mc:AlternateContent>
  <xr:revisionPtr revIDLastSave="0" documentId="13_ncr:1_{7E1A4221-DDD1-49FD-8DA1-8499BBCD24AB}" xr6:coauthVersionLast="47" xr6:coauthVersionMax="47" xr10:uidLastSave="{00000000-0000-0000-0000-000000000000}"/>
  <bookViews>
    <workbookView xWindow="-120" yWindow="-120" windowWidth="29040" windowHeight="15840" tabRatio="826" firstSheet="1" activeTab="16" xr2:uid="{00000000-000D-0000-FFFF-FFFF00000000}"/>
  </bookViews>
  <sheets>
    <sheet name="صورت وضعیت" sheetId="1" state="hidden" r:id="rId1"/>
    <sheet name="سهام" sheetId="2" r:id="rId2"/>
    <sheet name="اوراق مشتقه" sheetId="3" state="hidden" r:id="rId3"/>
    <sheet name="واحدهای صندوق" sheetId="4" state="hidden" r:id="rId4"/>
    <sheet name="اوراق" sheetId="5" state="hidden" r:id="rId5"/>
    <sheet name="تعدیل قیمت" sheetId="6" state="hidden" r:id="rId6"/>
    <sheet name="سپرده" sheetId="7" r:id="rId7"/>
    <sheet name="درآمد" sheetId="8" r:id="rId8"/>
    <sheet name="درآمد سرمایه گذاری در سهام" sheetId="9" r:id="rId9"/>
    <sheet name="درآمد سپرده بانکی" sheetId="13" r:id="rId10"/>
    <sheet name="سایر درآمدها" sheetId="14" r:id="rId11"/>
    <sheet name="درآمد سود سهام" sheetId="15" r:id="rId12"/>
    <sheet name="درآمد سود صندوق" sheetId="16" state="hidden" r:id="rId13"/>
    <sheet name="سود اوراق بهادار" sheetId="17" state="hidden" r:id="rId14"/>
    <sheet name="سود سپرده بانکی" sheetId="18" r:id="rId15"/>
    <sheet name="درآمد ناشی از فروش" sheetId="19" r:id="rId16"/>
    <sheet name="درآمد ناشی از تغییر قیمت اوراق" sheetId="21" r:id="rId17"/>
  </sheets>
  <definedNames>
    <definedName name="_xlnm.Print_Area" localSheetId="4">اوراق!$A$1:$AM$8</definedName>
    <definedName name="_xlnm.Print_Area" localSheetId="2">'اوراق مشتقه'!$A$1:$AX$49</definedName>
    <definedName name="_xlnm.Print_Area" localSheetId="5">'تعدیل قیمت'!$A$1:$N$8</definedName>
    <definedName name="_xlnm.Print_Area" localSheetId="7">درآمد!$A$1:$K$13</definedName>
    <definedName name="_xlnm.Print_Area" localSheetId="9">'درآمد سپرده بانکی'!$A$1:$K$14</definedName>
    <definedName name="_xlnm.Print_Area" localSheetId="8">'درآمد سرمایه گذاری در سهام'!$A$1:$X$65</definedName>
    <definedName name="_xlnm.Print_Area" localSheetId="11">'درآمد سود سهام'!$A$1:$T$39</definedName>
    <definedName name="_xlnm.Print_Area" localSheetId="12">'درآمد سود صندوق'!$A$1:$L$7</definedName>
    <definedName name="_xlnm.Print_Area" localSheetId="16">'درآمد ناشی از تغییر قیمت اوراق'!$A$1:$S$43</definedName>
    <definedName name="_xlnm.Print_Area" localSheetId="15">'درآمد ناشی از فروش'!$A$1:$S$48</definedName>
    <definedName name="_xlnm.Print_Area" localSheetId="10">'سایر درآمدها'!$A$1:$G$11</definedName>
    <definedName name="_xlnm.Print_Area" localSheetId="6">سپرده!$A$1:$M$12</definedName>
    <definedName name="_xlnm.Print_Area" localSheetId="13">'سود اوراق بهادار'!$A$1:$T$7</definedName>
    <definedName name="_xlnm.Print_Area" localSheetId="14">'سود سپرده بانکی'!$A$1:$N$14</definedName>
    <definedName name="_xlnm.Print_Area" localSheetId="1">سهام!$A$1:$AC$44</definedName>
    <definedName name="_xlnm.Print_Area" localSheetId="0">'صورت وضعیت'!$A$1:$C$6</definedName>
    <definedName name="_xlnm.Print_Area" localSheetId="3">'واحدهای صندوق'!$A$1:$AB$8</definedName>
  </definedNames>
  <calcPr calcId="191029"/>
</workbook>
</file>

<file path=xl/calcChain.xml><?xml version="1.0" encoding="utf-8"?>
<calcChain xmlns="http://schemas.openxmlformats.org/spreadsheetml/2006/main">
  <c r="J9" i="8" l="1"/>
  <c r="J10" i="8"/>
  <c r="J11" i="8"/>
  <c r="J12" i="8"/>
  <c r="J8" i="8"/>
  <c r="L12" i="7"/>
  <c r="L10" i="7"/>
  <c r="L11" i="7"/>
  <c r="L9" i="7"/>
  <c r="AD10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9" i="2"/>
  <c r="H13" i="8"/>
  <c r="H12" i="8"/>
  <c r="F13" i="8"/>
  <c r="H8" i="8"/>
  <c r="F12" i="8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37" i="9"/>
  <c r="W38" i="9"/>
  <c r="W39" i="9"/>
  <c r="W40" i="9"/>
  <c r="W41" i="9"/>
  <c r="W42" i="9"/>
  <c r="W43" i="9"/>
  <c r="W44" i="9"/>
  <c r="W45" i="9"/>
  <c r="W46" i="9"/>
  <c r="W47" i="9"/>
  <c r="W48" i="9"/>
  <c r="W49" i="9"/>
  <c r="W50" i="9"/>
  <c r="W51" i="9"/>
  <c r="W52" i="9"/>
  <c r="W53" i="9"/>
  <c r="W54" i="9"/>
  <c r="W55" i="9"/>
  <c r="W56" i="9"/>
  <c r="W57" i="9"/>
  <c r="W58" i="9"/>
  <c r="W59" i="9"/>
  <c r="W60" i="9"/>
  <c r="W61" i="9"/>
  <c r="W62" i="9"/>
  <c r="W63" i="9"/>
  <c r="W64" i="9"/>
  <c r="W11" i="9"/>
  <c r="W10" i="9"/>
  <c r="W9" i="9"/>
  <c r="W65" i="9" s="1"/>
  <c r="L64" i="9"/>
  <c r="L14" i="9"/>
  <c r="L15" i="9"/>
  <c r="L16" i="9"/>
  <c r="L17" i="9"/>
  <c r="L22" i="9"/>
  <c r="L23" i="9"/>
  <c r="L24" i="9"/>
  <c r="L25" i="9"/>
  <c r="L30" i="9"/>
  <c r="L31" i="9"/>
  <c r="L32" i="9"/>
  <c r="L33" i="9"/>
  <c r="L38" i="9"/>
  <c r="L39" i="9"/>
  <c r="L40" i="9"/>
  <c r="L41" i="9"/>
  <c r="L46" i="9"/>
  <c r="L47" i="9"/>
  <c r="L48" i="9"/>
  <c r="L49" i="9"/>
  <c r="L54" i="9"/>
  <c r="L55" i="9"/>
  <c r="L56" i="9"/>
  <c r="L57" i="9"/>
  <c r="L62" i="9"/>
  <c r="L63" i="9"/>
  <c r="L9" i="9"/>
  <c r="F11" i="8"/>
  <c r="J10" i="9"/>
  <c r="L10" i="9" s="1"/>
  <c r="J11" i="9"/>
  <c r="L11" i="9" s="1"/>
  <c r="J12" i="9"/>
  <c r="L12" i="9" s="1"/>
  <c r="J13" i="9"/>
  <c r="L13" i="9" s="1"/>
  <c r="J14" i="9"/>
  <c r="J15" i="9"/>
  <c r="J16" i="9"/>
  <c r="J17" i="9"/>
  <c r="J18" i="9"/>
  <c r="L18" i="9" s="1"/>
  <c r="J19" i="9"/>
  <c r="L19" i="9" s="1"/>
  <c r="J20" i="9"/>
  <c r="L20" i="9" s="1"/>
  <c r="J21" i="9"/>
  <c r="L21" i="9" s="1"/>
  <c r="J22" i="9"/>
  <c r="J23" i="9"/>
  <c r="J24" i="9"/>
  <c r="J25" i="9"/>
  <c r="J26" i="9"/>
  <c r="L26" i="9" s="1"/>
  <c r="J27" i="9"/>
  <c r="L27" i="9" s="1"/>
  <c r="J28" i="9"/>
  <c r="L28" i="9" s="1"/>
  <c r="J29" i="9"/>
  <c r="L29" i="9" s="1"/>
  <c r="J30" i="9"/>
  <c r="J31" i="9"/>
  <c r="J32" i="9"/>
  <c r="J33" i="9"/>
  <c r="J34" i="9"/>
  <c r="L34" i="9" s="1"/>
  <c r="J35" i="9"/>
  <c r="L35" i="9" s="1"/>
  <c r="J36" i="9"/>
  <c r="L36" i="9" s="1"/>
  <c r="J37" i="9"/>
  <c r="L37" i="9" s="1"/>
  <c r="J38" i="9"/>
  <c r="J39" i="9"/>
  <c r="J40" i="9"/>
  <c r="J41" i="9"/>
  <c r="J42" i="9"/>
  <c r="L42" i="9" s="1"/>
  <c r="J43" i="9"/>
  <c r="L43" i="9" s="1"/>
  <c r="J44" i="9"/>
  <c r="L44" i="9" s="1"/>
  <c r="J45" i="9"/>
  <c r="L45" i="9" s="1"/>
  <c r="J46" i="9"/>
  <c r="J47" i="9"/>
  <c r="J48" i="9"/>
  <c r="J49" i="9"/>
  <c r="J50" i="9"/>
  <c r="L50" i="9" s="1"/>
  <c r="J51" i="9"/>
  <c r="L51" i="9" s="1"/>
  <c r="J52" i="9"/>
  <c r="L52" i="9" s="1"/>
  <c r="J53" i="9"/>
  <c r="L53" i="9" s="1"/>
  <c r="J54" i="9"/>
  <c r="J55" i="9"/>
  <c r="J56" i="9"/>
  <c r="J57" i="9"/>
  <c r="J58" i="9"/>
  <c r="L58" i="9" s="1"/>
  <c r="J59" i="9"/>
  <c r="L59" i="9" s="1"/>
  <c r="J60" i="9"/>
  <c r="L60" i="9" s="1"/>
  <c r="J61" i="9"/>
  <c r="L61" i="9" s="1"/>
  <c r="J62" i="9"/>
  <c r="J63" i="9"/>
  <c r="J64" i="9"/>
  <c r="J9" i="9"/>
  <c r="J65" i="9" s="1"/>
  <c r="F8" i="8" s="1"/>
  <c r="F53" i="9"/>
  <c r="F65" i="9" s="1"/>
  <c r="J9" i="13"/>
  <c r="J10" i="13"/>
  <c r="J11" i="13"/>
  <c r="J12" i="13"/>
  <c r="J13" i="13"/>
  <c r="J8" i="13"/>
  <c r="J14" i="13" s="1"/>
  <c r="F9" i="13"/>
  <c r="F10" i="13"/>
  <c r="F11" i="13"/>
  <c r="F12" i="13"/>
  <c r="F13" i="13"/>
  <c r="F8" i="13"/>
  <c r="F14" i="13" s="1"/>
  <c r="S38" i="15"/>
  <c r="S9" i="15"/>
  <c r="S10" i="15"/>
  <c r="S39" i="15" s="1"/>
  <c r="S11" i="15"/>
  <c r="S12" i="15"/>
  <c r="S13" i="15"/>
  <c r="S14" i="15"/>
  <c r="S15" i="15"/>
  <c r="S16" i="15"/>
  <c r="S17" i="15"/>
  <c r="S18" i="15"/>
  <c r="S19" i="15"/>
  <c r="S20" i="15"/>
  <c r="S21" i="15"/>
  <c r="S22" i="15"/>
  <c r="S23" i="15"/>
  <c r="S24" i="15"/>
  <c r="S25" i="15"/>
  <c r="S26" i="15"/>
  <c r="S27" i="15"/>
  <c r="S28" i="15"/>
  <c r="S29" i="15"/>
  <c r="S30" i="15"/>
  <c r="S31" i="15"/>
  <c r="S32" i="15"/>
  <c r="S33" i="15"/>
  <c r="S34" i="15"/>
  <c r="S35" i="15"/>
  <c r="S36" i="15"/>
  <c r="S37" i="15"/>
  <c r="S8" i="15"/>
  <c r="O39" i="15"/>
  <c r="M9" i="18"/>
  <c r="M10" i="18"/>
  <c r="M11" i="18"/>
  <c r="M12" i="18"/>
  <c r="M13" i="18"/>
  <c r="M8" i="18"/>
  <c r="M14" i="18" s="1"/>
  <c r="K14" i="18"/>
  <c r="I42" i="21"/>
  <c r="I43" i="21" s="1"/>
  <c r="Q42" i="21"/>
  <c r="Q43" i="21" s="1"/>
  <c r="J42" i="2"/>
  <c r="J44" i="2" s="1"/>
  <c r="Z44" i="2"/>
  <c r="Z43" i="2"/>
  <c r="J13" i="8" l="1"/>
  <c r="L65" i="9"/>
</calcChain>
</file>

<file path=xl/sharedStrings.xml><?xml version="1.0" encoding="utf-8"?>
<sst xmlns="http://schemas.openxmlformats.org/spreadsheetml/2006/main" count="560" uniqueCount="208">
  <si>
    <t>صندوق سرمایه‌گذاری تجارت شاخصی کاردان</t>
  </si>
  <si>
    <t>صورت وضعیت پرتفوی</t>
  </si>
  <si>
    <t>برای ماه منتهی به 1404/11/30</t>
  </si>
  <si>
    <t>-1</t>
  </si>
  <si>
    <t>سرمایه گذاری ها</t>
  </si>
  <si>
    <t>-1-1</t>
  </si>
  <si>
    <t>سرمایه گذاری در سهام و حق تقدم سهام</t>
  </si>
  <si>
    <t>1404/10/30</t>
  </si>
  <si>
    <t>تغییرات طی دوره</t>
  </si>
  <si>
    <t>1404/11/30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</si>
  <si>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</si>
  <si>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</si>
  <si>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</si>
  <si>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</si>
  <si>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</si>
  <si>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</si>
  <si>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</si>
  <si>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</si>
  <si>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</si>
  <si>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بانک‌اقتصادنوین‌</t>
  </si>
  <si>
    <t>پالایش نفت اصفهان</t>
  </si>
  <si>
    <t>پالایش نفت بندرعباس</t>
  </si>
  <si>
    <t>پتروشیمی پردیس</t>
  </si>
  <si>
    <t>پتروشیمی نوری</t>
  </si>
  <si>
    <t>پست بانک ایران</t>
  </si>
  <si>
    <t>تایدواترخاورمیانه</t>
  </si>
  <si>
    <t>داروسازی‌ اکسیر</t>
  </si>
  <si>
    <t>داروسازی‌ فارابی‌</t>
  </si>
  <si>
    <t>دارویی ره آورد تامین</t>
  </si>
  <si>
    <t>س. صنایع‌شیمیایی‌ایران</t>
  </si>
  <si>
    <t>سرمایه گذاری گروه توسعه ملی</t>
  </si>
  <si>
    <t>سرمایه‌گذاری‌ سپه‌</t>
  </si>
  <si>
    <t>سرمایه‌گذاری‌صندوق‌بازنشستگی‌</t>
  </si>
  <si>
    <t>سرمایه‌گذاری‌غدیر(هلدینگ‌</t>
  </si>
  <si>
    <t>سنگ آهن گهرزمین</t>
  </si>
  <si>
    <t>سیمان‌ صوفیان‌</t>
  </si>
  <si>
    <t>سیمان‌ارومیه‌</t>
  </si>
  <si>
    <t>شرکت صنایع غذایی مینو شرق</t>
  </si>
  <si>
    <t>فجر انرژی خلیج فارس</t>
  </si>
  <si>
    <t>فولاد مبارکه اصفهان</t>
  </si>
  <si>
    <t>قند لرستان‌</t>
  </si>
  <si>
    <t>گروه‌بهمن‌</t>
  </si>
  <si>
    <t>مجتمع کاشی و سنگ پرسپولیس یزد</t>
  </si>
  <si>
    <t>معدنی‌ املاح‌  ایران‌</t>
  </si>
  <si>
    <t>ملی‌ صنایع‌ مس‌ ایران‌</t>
  </si>
  <si>
    <t>نفت‌ بهران‌</t>
  </si>
  <si>
    <t>نیان باتری خاوران</t>
  </si>
  <si>
    <t>نیروکلر</t>
  </si>
  <si>
    <t>کاشی‌ الوند</t>
  </si>
  <si>
    <t>کشت و دامداری فکا</t>
  </si>
  <si>
    <t>کشت وصنعت و دامپروری پگاه فارس</t>
  </si>
  <si>
    <t>کنتورسازی‌ایران‌</t>
  </si>
  <si>
    <t>کیمیا کالای رازی</t>
  </si>
  <si>
    <t>کارخانجات تولیدی نیروترانسفو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</si>
  <si>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</si>
  <si>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</si>
  <si>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</si>
  <si>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</si>
  <si>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</si>
  <si>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</si>
  <si>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</si>
  <si>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</si>
  <si>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</si>
  <si>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</si>
  <si>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</si>
  <si>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</si>
  <si>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</si>
  <si>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</si>
  <si>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</si>
  <si>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</si>
  <si>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</si>
  <si>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</si>
  <si>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</si>
  <si>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</si>
  <si>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</si>
  <si>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</si>
  <si>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</si>
  <si>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</si>
  <si>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</si>
  <si>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</si>
  <si>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</si>
  <si>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</si>
  <si>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</si>
  <si>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</si>
  <si>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</si>
  <si>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</si>
  <si>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</si>
  <si>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</si>
  <si>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</si>
  <si>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</si>
  <si>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</si>
  <si>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</si>
  <si>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</si>
  <si>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</si>
  <si>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</si>
  <si>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</si>
  <si>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</si>
  <si>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تجارت سمیه شرقی</t>
  </si>
  <si>
    <t>حساب جاری بانک تجارت مطهری-مهرداد</t>
  </si>
  <si>
    <t>سپرده کوتاه مدت بانک تجارت مطهری-مهرداد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</si>
  <si>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</si>
  <si>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</si>
  <si>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</si>
  <si>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</si>
  <si>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</si>
  <si>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</si>
  <si>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</si>
  <si>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</si>
  <si>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</si>
  <si>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</si>
  <si>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</si>
  <si>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</si>
  <si>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</si>
  <si>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</si>
  <si>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</si>
  <si>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</si>
  <si>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</si>
  <si>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</si>
  <si>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</si>
  <si>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</si>
  <si>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</si>
  <si>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</si>
  <si>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</si>
  <si>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</si>
  <si>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</si>
  <si>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صنایع الکترونیک مادیران</t>
  </si>
  <si>
    <t>صنایع مس افق کرمان</t>
  </si>
  <si>
    <t>ح . سرمایه‌گذاری‌ سپه‌</t>
  </si>
  <si>
    <t>سیمان فارس و خوزستان</t>
  </si>
  <si>
    <t>سرمایه‌گذاری صنایع پتروشیمی‌</t>
  </si>
  <si>
    <t>پالایش نفت تبریز</t>
  </si>
  <si>
    <t>سرمایه گذاری صدرتامین</t>
  </si>
  <si>
    <t>توسعه‌ صنایع‌ بهشهر(هلدینگ</t>
  </si>
  <si>
    <t>مبین انرژی خلیج فارس</t>
  </si>
  <si>
    <t>گروه مپنا (سهامی عام)</t>
  </si>
  <si>
    <t>سرمایه گذاری دارویی تامین</t>
  </si>
  <si>
    <t>ح . کاشی‌ الوند</t>
  </si>
  <si>
    <t>مدیریت نیروگاهی ایرانیان مپنا</t>
  </si>
  <si>
    <t>شمش طلا GoldBar</t>
  </si>
  <si>
    <t>تولیدات پتروشیمی قائد بصیر</t>
  </si>
  <si>
    <t>پویا</t>
  </si>
  <si>
    <t>گروه مالی صبا تامین</t>
  </si>
  <si>
    <t>پدیده شیمی قرن</t>
  </si>
  <si>
    <t>کربن‌ ایران‌</t>
  </si>
  <si>
    <t>پتروشیمی فناوران</t>
  </si>
  <si>
    <t>ایمن خودرو شرق</t>
  </si>
  <si>
    <t>درآمد سود صندوق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</si>
  <si>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</si>
  <si>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</si>
  <si>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</si>
  <si>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</si>
  <si>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</si>
  <si>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سپرده کوتاه مدت بانک سامان ملاصدرا</t>
  </si>
  <si>
    <t>سپرده کوتاه مدت بانک اقتصاد نوین ظفر</t>
  </si>
  <si>
    <t>سپرده کوتاه مدت بانک خاورمیانه مهستان</t>
  </si>
  <si>
    <t>سپرده کوتاه مدت موسسه اعتباری ملل شیراز جنوبی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</si>
  <si>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</si>
  <si>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</si>
  <si>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</si>
  <si>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</si>
  <si>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</si>
  <si>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</si>
  <si>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</si>
  <si>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</si>
  <si>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</si>
  <si>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</si>
  <si>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1404/04/30</t>
  </si>
  <si>
    <t>1404/04/28</t>
  </si>
  <si>
    <t>1404/04/31</t>
  </si>
  <si>
    <t>1404/07/20</t>
  </si>
  <si>
    <t>1404/05/12</t>
  </si>
  <si>
    <t>1404/11/21</t>
  </si>
  <si>
    <t>1404/08/24</t>
  </si>
  <si>
    <t>1404/05/13</t>
  </si>
  <si>
    <t>1404/05/04</t>
  </si>
  <si>
    <t>1404/03/12</t>
  </si>
  <si>
    <t>1404/04/29</t>
  </si>
  <si>
    <t>1404/05/08</t>
  </si>
  <si>
    <t>1404/06/23</t>
  </si>
  <si>
    <t>1404/09/22</t>
  </si>
  <si>
    <t>1404/03/03</t>
  </si>
  <si>
    <t>1404/03/01</t>
  </si>
  <si>
    <t>1404/06/17</t>
  </si>
  <si>
    <t>1404/04/25</t>
  </si>
  <si>
    <t>1404/05/05</t>
  </si>
  <si>
    <t>1404/06/31</t>
  </si>
  <si>
    <t>1404/04/17</t>
  </si>
  <si>
    <t>1404/04/21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</si>
  <si>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</si>
  <si>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</si>
  <si>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</si>
  <si>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</si>
  <si>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</si>
  <si>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</si>
  <si>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</si>
  <si>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</si>
  <si>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</si>
  <si>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</si>
  <si>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</si>
  <si>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</si>
  <si>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</si>
  <si>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</si>
  <si>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</si>
  <si>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</si>
  <si>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</si>
  <si>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 xml:space="preserve">                                                                                                                                                                                                   </t>
  </si>
  <si>
    <t xml:space="preserve">                                  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</si>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</sst>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-_ ;_ * #,##0.00\-_ ;_ * &quot;-&quot;??_-_ ;_ @_ "/>
    <numFmt numFmtId="164" formatCode="_ * #,##0_-_ ;_ * #,##0\-_ ;_ * &quot;-&quot;??_-_ ;_ @_ "/>
    <numFmt numFmtId="165" formatCode="_ * #,##0.000_-_ ;_ * #,##0.000\-_ ;_ * &quot;-&quot;??_-_ ;_ @_ "/>
  </numFmts>
  <fonts count="10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sz val="10"/>
      <color rgb="FF8E8E93"/>
      <name val="IRANSans"/>
    </font>
    <font>
      <sz val="10"/>
      <color rgb="FF333333"/>
      <name val="IRANSans"/>
    </font>
    <font>
      <b/>
      <sz val="10"/>
      <color rgb="FF333333"/>
      <name val="IRANSans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4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center" vertical="top"/>
    </xf>
    <xf numFmtId="3" fontId="5" fillId="0" borderId="2" xfId="0" applyNumberFormat="1" applyFont="1" applyBorder="1" applyAlignment="1">
      <alignment horizontal="center" vertical="top"/>
    </xf>
    <xf numFmtId="4" fontId="5" fillId="0" borderId="2" xfId="0" applyNumberFormat="1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3" fontId="5" fillId="0" borderId="0" xfId="0" applyNumberFormat="1" applyFont="1" applyAlignment="1">
      <alignment horizontal="center" vertical="top"/>
    </xf>
    <xf numFmtId="4" fontId="5" fillId="0" borderId="0" xfId="0" applyNumberFormat="1" applyFont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3" fontId="5" fillId="0" borderId="4" xfId="0" applyNumberFormat="1" applyFont="1" applyBorder="1" applyAlignment="1">
      <alignment horizontal="center" vertical="top"/>
    </xf>
    <xf numFmtId="4" fontId="5" fillId="0" borderId="4" xfId="0" applyNumberFormat="1" applyFont="1" applyBorder="1" applyAlignment="1">
      <alignment horizontal="center" vertical="top"/>
    </xf>
    <xf numFmtId="3" fontId="5" fillId="0" borderId="5" xfId="0" applyNumberFormat="1" applyFont="1" applyBorder="1" applyAlignment="1">
      <alignment horizontal="center" vertical="top"/>
    </xf>
    <xf numFmtId="4" fontId="5" fillId="0" borderId="5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0" fillId="0" borderId="0" xfId="0" applyNumberFormat="1" applyAlignment="1">
      <alignment horizontal="left"/>
    </xf>
    <xf numFmtId="0" fontId="0" fillId="0" borderId="2" xfId="0" applyBorder="1" applyAlignment="1">
      <alignment horizontal="center"/>
    </xf>
    <xf numFmtId="3" fontId="7" fillId="0" borderId="0" xfId="0" applyNumberFormat="1" applyFont="1" applyAlignment="1">
      <alignment horizontal="left"/>
    </xf>
    <xf numFmtId="4" fontId="5" fillId="0" borderId="0" xfId="0" applyNumberFormat="1" applyFont="1" applyAlignment="1">
      <alignment horizontal="center" vertical="center"/>
    </xf>
    <xf numFmtId="164" fontId="0" fillId="0" borderId="0" xfId="1" applyNumberFormat="1" applyFont="1" applyAlignment="1">
      <alignment horizontal="left"/>
    </xf>
    <xf numFmtId="3" fontId="8" fillId="0" borderId="0" xfId="0" applyNumberFormat="1" applyFont="1" applyAlignment="1">
      <alignment horizontal="left"/>
    </xf>
    <xf numFmtId="165" fontId="0" fillId="0" borderId="0" xfId="1" applyNumberFormat="1" applyFont="1" applyAlignment="1">
      <alignment horizontal="left"/>
    </xf>
    <xf numFmtId="2" fontId="0" fillId="0" borderId="0" xfId="0" applyNumberFormat="1" applyAlignment="1">
      <alignment horizontal="left"/>
    </xf>
    <xf numFmtId="3" fontId="9" fillId="0" borderId="0" xfId="0" applyNumberFormat="1" applyFont="1" applyAlignment="1">
      <alignment horizontal="left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/>
    </xf>
    <xf numFmtId="0" fontId="3" fillId="0" borderId="2" xfId="0" applyFont="1" applyBorder="1" applyAlignment="1">
      <alignment horizontal="right"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 vertical="center"/>
    </xf>
    <xf numFmtId="4" fontId="5" fillId="0" borderId="0" xfId="0" applyNumberFormat="1" applyFont="1" applyBorder="1" applyAlignment="1">
      <alignment horizontal="center" vertical="top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workbookViewId="0">
      <selection sqref="A1:C1"/>
    </sheetView>
  </sheetViews>
  <sheetFormatPr defaultRowHeight="12.75"/>
  <cols>
    <col min="1" max="1" width="72.7109375" customWidth="1"/>
    <col min="2" max="2" width="45.42578125" customWidth="1"/>
    <col min="3" max="3" width="76.5703125" customWidth="1"/>
  </cols>
  <sheetData>
    <row r="1" spans="1:3" ht="29.1" customHeight="1">
      <c r="A1" s="52" t="s">
        <v>0</v>
      </c>
      <c r="B1" s="52"/>
      <c r="C1" s="52"/>
    </row>
    <row r="2" spans="1:3" ht="21.75" customHeight="1">
      <c r="A2" s="52" t="s">
        <v>1</v>
      </c>
      <c r="B2" s="52"/>
      <c r="C2" s="52"/>
    </row>
    <row r="3" spans="1:3" ht="21.75" customHeight="1">
      <c r="A3" s="52" t="s">
        <v>2</v>
      </c>
      <c r="B3" s="52"/>
      <c r="C3" s="52"/>
    </row>
    <row r="4" spans="1:3" ht="7.35" customHeight="1"/>
    <row r="5" spans="1:3" ht="123.6" customHeight="1">
      <c r="B5" s="54"/>
    </row>
    <row r="6" spans="1:3" ht="123.6" customHeight="1">
      <c r="B6" s="54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4"/>
  <sheetViews>
    <sheetView rightToLeft="1" workbookViewId="0">
      <selection activeCell="D14" sqref="D13:H14"/>
    </sheetView>
  </sheetViews>
  <sheetFormatPr defaultRowHeight="12.75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</row>
    <row r="2" spans="1:10" ht="21.75" customHeight="1">
      <c r="A2" s="52" t="s">
        <v>100</v>
      </c>
      <c r="B2" s="52"/>
      <c r="C2" s="52"/>
      <c r="D2" s="52"/>
      <c r="E2" s="52"/>
      <c r="F2" s="52"/>
      <c r="G2" s="52"/>
      <c r="H2" s="52"/>
      <c r="I2" s="52"/>
      <c r="J2" s="52"/>
    </row>
    <row r="3" spans="1:10" ht="21.75" customHeight="1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</row>
    <row r="4" spans="1:10" ht="14.45" customHeight="1"/>
    <row r="5" spans="1:10" ht="14.45" customHeight="1">
      <c r="A5" s="1" t="s">
        <v>147</v>
      </c>
      <c r="B5" s="53" t="s">
        <v>148</v>
      </c>
      <c r="C5" s="53"/>
      <c r="D5" s="53"/>
      <c r="E5" s="53"/>
      <c r="F5" s="53"/>
      <c r="G5" s="53"/>
      <c r="H5" s="53"/>
      <c r="I5" s="53"/>
      <c r="J5" s="53"/>
    </row>
    <row r="6" spans="1:10" ht="14.45" customHeight="1">
      <c r="D6" s="48" t="s">
        <v>119</v>
      </c>
      <c r="E6" s="48"/>
      <c r="F6" s="48"/>
      <c r="H6" s="48" t="s">
        <v>120</v>
      </c>
      <c r="I6" s="48"/>
      <c r="J6" s="48"/>
    </row>
    <row r="7" spans="1:10" ht="45" customHeight="1">
      <c r="A7" s="48" t="s">
        <v>149</v>
      </c>
      <c r="B7" s="48"/>
      <c r="D7" s="10" t="s">
        <v>150</v>
      </c>
      <c r="E7" s="3"/>
      <c r="F7" s="10" t="s">
        <v>151</v>
      </c>
      <c r="H7" s="10" t="s">
        <v>150</v>
      </c>
      <c r="I7" s="3"/>
      <c r="J7" s="10" t="s">
        <v>151</v>
      </c>
    </row>
    <row r="8" spans="1:10" ht="21.75" customHeight="1">
      <c r="A8" s="49" t="s">
        <v>97</v>
      </c>
      <c r="B8" s="49"/>
      <c r="D8" s="13">
        <v>2424</v>
      </c>
      <c r="E8" s="11"/>
      <c r="F8" s="14">
        <f>D8/$D$14*100</f>
        <v>37.109614206981014</v>
      </c>
      <c r="G8" s="11"/>
      <c r="H8" s="13">
        <v>148547967</v>
      </c>
      <c r="I8" s="11"/>
      <c r="J8" s="14">
        <f>H8/$H$14*100</f>
        <v>14.459591610125846</v>
      </c>
    </row>
    <row r="9" spans="1:10" ht="21.75" customHeight="1">
      <c r="A9" s="45" t="s">
        <v>152</v>
      </c>
      <c r="B9" s="45"/>
      <c r="D9" s="15">
        <v>0</v>
      </c>
      <c r="E9" s="11"/>
      <c r="F9" s="38">
        <f t="shared" ref="F9:F13" si="0">D9/$D$14*100</f>
        <v>0</v>
      </c>
      <c r="G9" s="11"/>
      <c r="H9" s="15">
        <v>2119</v>
      </c>
      <c r="I9" s="11"/>
      <c r="J9" s="38">
        <f t="shared" ref="J9:J13" si="1">H9/$H$14*100</f>
        <v>2.0626249716266176E-4</v>
      </c>
    </row>
    <row r="10" spans="1:10" ht="21.75" customHeight="1">
      <c r="A10" s="45" t="s">
        <v>153</v>
      </c>
      <c r="B10" s="45"/>
      <c r="D10" s="15">
        <v>0</v>
      </c>
      <c r="E10" s="11"/>
      <c r="F10" s="38">
        <f t="shared" si="0"/>
        <v>0</v>
      </c>
      <c r="G10" s="11"/>
      <c r="H10" s="15">
        <v>787546</v>
      </c>
      <c r="I10" s="11"/>
      <c r="J10" s="38">
        <f t="shared" si="1"/>
        <v>7.6659369792574622E-2</v>
      </c>
    </row>
    <row r="11" spans="1:10" ht="21.75" customHeight="1">
      <c r="A11" s="45" t="s">
        <v>154</v>
      </c>
      <c r="B11" s="45"/>
      <c r="D11" s="15">
        <v>0</v>
      </c>
      <c r="E11" s="11"/>
      <c r="F11" s="38">
        <f t="shared" si="0"/>
        <v>0</v>
      </c>
      <c r="G11" s="11"/>
      <c r="H11" s="15">
        <v>11523</v>
      </c>
      <c r="I11" s="11"/>
      <c r="J11" s="38">
        <f t="shared" si="1"/>
        <v>1.1216435841459893E-3</v>
      </c>
    </row>
    <row r="12" spans="1:10" ht="21.75" customHeight="1">
      <c r="A12" s="45" t="s">
        <v>155</v>
      </c>
      <c r="B12" s="45"/>
      <c r="D12" s="15">
        <v>0</v>
      </c>
      <c r="E12" s="11"/>
      <c r="F12" s="38">
        <f t="shared" si="0"/>
        <v>0</v>
      </c>
      <c r="G12" s="11"/>
      <c r="H12" s="15">
        <v>7861</v>
      </c>
      <c r="I12" s="11"/>
      <c r="J12" s="38">
        <f t="shared" si="1"/>
        <v>7.6518616809612269E-4</v>
      </c>
    </row>
    <row r="13" spans="1:10" ht="21.75" customHeight="1">
      <c r="A13" s="47" t="s">
        <v>99</v>
      </c>
      <c r="B13" s="47"/>
      <c r="D13" s="16">
        <v>4108</v>
      </c>
      <c r="E13" s="11"/>
      <c r="F13" s="38">
        <f t="shared" si="0"/>
        <v>62.890385793018986</v>
      </c>
      <c r="G13" s="11"/>
      <c r="H13" s="16">
        <v>877974675</v>
      </c>
      <c r="I13" s="11"/>
      <c r="J13" s="38">
        <f t="shared" si="1"/>
        <v>85.461655927832169</v>
      </c>
    </row>
    <row r="14" spans="1:10" ht="21.75" customHeight="1">
      <c r="A14" s="44" t="s">
        <v>54</v>
      </c>
      <c r="B14" s="44"/>
      <c r="D14" s="17">
        <v>6532</v>
      </c>
      <c r="E14" s="11"/>
      <c r="F14" s="17">
        <f>SUM(F8:F13)</f>
        <v>100</v>
      </c>
      <c r="G14" s="11"/>
      <c r="H14" s="17">
        <v>1027331691</v>
      </c>
      <c r="I14" s="11"/>
      <c r="J14" s="17">
        <f>SUM(J8:J13)</f>
        <v>100</v>
      </c>
    </row>
  </sheetData>
  <mergeCells count="14">
    <mergeCell ref="A1:J1"/>
    <mergeCell ref="A2:J2"/>
    <mergeCell ref="A3:J3"/>
    <mergeCell ref="B5:J5"/>
    <mergeCell ref="D6:F6"/>
    <mergeCell ref="H6:J6"/>
    <mergeCell ref="A12:B12"/>
    <mergeCell ref="A13:B13"/>
    <mergeCell ref="A14:B14"/>
    <mergeCell ref="A7:B7"/>
    <mergeCell ref="A8:B8"/>
    <mergeCell ref="A9:B9"/>
    <mergeCell ref="A10:B10"/>
    <mergeCell ref="A11:B11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activeCell="D11" sqref="D11:F11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52" t="s">
        <v>0</v>
      </c>
      <c r="B1" s="52"/>
      <c r="C1" s="52"/>
      <c r="D1" s="52"/>
      <c r="E1" s="52"/>
      <c r="F1" s="52"/>
    </row>
    <row r="2" spans="1:6" ht="21.75" customHeight="1">
      <c r="A2" s="52" t="s">
        <v>100</v>
      </c>
      <c r="B2" s="52"/>
      <c r="C2" s="52"/>
      <c r="D2" s="52"/>
      <c r="E2" s="52"/>
      <c r="F2" s="52"/>
    </row>
    <row r="3" spans="1:6" ht="21.75" customHeight="1">
      <c r="A3" s="52" t="s">
        <v>2</v>
      </c>
      <c r="B3" s="52"/>
      <c r="C3" s="52"/>
      <c r="D3" s="52"/>
      <c r="E3" s="52"/>
      <c r="F3" s="52"/>
    </row>
    <row r="4" spans="1:6" ht="14.45" customHeight="1"/>
    <row r="5" spans="1:6" ht="29.1" customHeight="1">
      <c r="A5" s="1" t="s">
        <v>156</v>
      </c>
      <c r="B5" s="53" t="s">
        <v>115</v>
      </c>
      <c r="C5" s="53"/>
      <c r="D5" s="53"/>
      <c r="E5" s="53"/>
      <c r="F5" s="53"/>
    </row>
    <row r="6" spans="1:6" ht="14.45" customHeight="1">
      <c r="D6" s="2" t="s">
        <v>119</v>
      </c>
      <c r="F6" s="2" t="s">
        <v>9</v>
      </c>
    </row>
    <row r="7" spans="1:6" ht="14.45" customHeight="1">
      <c r="A7" s="48" t="s">
        <v>115</v>
      </c>
      <c r="B7" s="48"/>
      <c r="D7" s="4" t="s">
        <v>94</v>
      </c>
      <c r="F7" s="4" t="s">
        <v>94</v>
      </c>
    </row>
    <row r="8" spans="1:6" ht="21.75" customHeight="1">
      <c r="A8" s="49" t="s">
        <v>115</v>
      </c>
      <c r="B8" s="49"/>
      <c r="D8" s="13">
        <v>-449</v>
      </c>
      <c r="E8" s="11"/>
      <c r="F8" s="13">
        <v>8209418982</v>
      </c>
    </row>
    <row r="9" spans="1:6" ht="21.75" customHeight="1">
      <c r="A9" s="45" t="s">
        <v>157</v>
      </c>
      <c r="B9" s="45"/>
      <c r="D9" s="15">
        <v>0</v>
      </c>
      <c r="E9" s="11"/>
      <c r="F9" s="15">
        <v>639</v>
      </c>
    </row>
    <row r="10" spans="1:6" ht="21.75" customHeight="1">
      <c r="A10" s="47" t="s">
        <v>158</v>
      </c>
      <c r="B10" s="47"/>
      <c r="D10" s="16">
        <v>331916595</v>
      </c>
      <c r="E10" s="11"/>
      <c r="F10" s="16">
        <v>2876272504</v>
      </c>
    </row>
    <row r="11" spans="1:6" ht="21.75" customHeight="1">
      <c r="A11" s="44" t="s">
        <v>54</v>
      </c>
      <c r="B11" s="44"/>
      <c r="D11" s="17">
        <v>331916146</v>
      </c>
      <c r="E11" s="11"/>
      <c r="F11" s="17">
        <v>11085692125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V46"/>
  <sheetViews>
    <sheetView rightToLeft="1" topLeftCell="A25" workbookViewId="0">
      <selection activeCell="M50" sqref="M50"/>
    </sheetView>
  </sheetViews>
  <sheetFormatPr defaultRowHeight="12.75"/>
  <cols>
    <col min="1" max="1" width="39" customWidth="1"/>
    <col min="2" max="2" width="1.28515625" style="11" customWidth="1"/>
    <col min="3" max="3" width="16.85546875" style="11" customWidth="1"/>
    <col min="4" max="4" width="1.28515625" style="11" customWidth="1"/>
    <col min="5" max="5" width="18.85546875" style="11" bestFit="1" customWidth="1"/>
    <col min="6" max="6" width="1.28515625" style="11" customWidth="1"/>
    <col min="7" max="7" width="15" style="11" bestFit="1" customWidth="1"/>
    <col min="8" max="8" width="1.28515625" style="11" customWidth="1"/>
    <col min="9" max="9" width="17.42578125" style="11" customWidth="1"/>
    <col min="10" max="10" width="1.28515625" style="11" customWidth="1"/>
    <col min="11" max="11" width="16.28515625" style="11" customWidth="1"/>
    <col min="12" max="12" width="1.28515625" style="11" customWidth="1"/>
    <col min="13" max="13" width="16" style="11" customWidth="1"/>
    <col min="14" max="14" width="1.28515625" style="11" customWidth="1"/>
    <col min="15" max="15" width="18.140625" style="11" customWidth="1"/>
    <col min="16" max="16" width="1.28515625" style="11" customWidth="1"/>
    <col min="17" max="17" width="16.7109375" style="11" customWidth="1"/>
    <col min="18" max="18" width="1.28515625" style="11" customWidth="1"/>
    <col min="19" max="19" width="17.5703125" style="11" customWidth="1"/>
    <col min="20" max="20" width="0.28515625" customWidth="1"/>
    <col min="21" max="21" width="13.85546875" bestFit="1" customWidth="1"/>
  </cols>
  <sheetData>
    <row r="1" spans="1:19" ht="29.1" customHeight="1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</row>
    <row r="2" spans="1:19" ht="21.75" customHeight="1">
      <c r="A2" s="52" t="s">
        <v>100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19" ht="21.75" customHeight="1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</row>
    <row r="4" spans="1:19" ht="14.45" customHeight="1"/>
    <row r="5" spans="1:19" ht="14.45" customHeight="1">
      <c r="A5" s="53" t="s">
        <v>122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</row>
    <row r="6" spans="1:19" ht="14.45" customHeight="1">
      <c r="A6" s="48" t="s">
        <v>56</v>
      </c>
      <c r="C6" s="48" t="s">
        <v>159</v>
      </c>
      <c r="D6" s="48"/>
      <c r="E6" s="48"/>
      <c r="F6" s="48"/>
      <c r="G6" s="48"/>
      <c r="I6" s="48" t="s">
        <v>119</v>
      </c>
      <c r="J6" s="48"/>
      <c r="K6" s="48"/>
      <c r="L6" s="48"/>
      <c r="M6" s="48"/>
      <c r="O6" s="48" t="s">
        <v>120</v>
      </c>
      <c r="P6" s="48"/>
      <c r="Q6" s="48"/>
      <c r="R6" s="48"/>
      <c r="S6" s="48"/>
    </row>
    <row r="7" spans="1:19" ht="52.5" customHeight="1">
      <c r="A7" s="48"/>
      <c r="C7" s="10" t="s">
        <v>160</v>
      </c>
      <c r="D7" s="12"/>
      <c r="E7" s="10" t="s">
        <v>161</v>
      </c>
      <c r="F7" s="12"/>
      <c r="G7" s="10" t="s">
        <v>162</v>
      </c>
      <c r="I7" s="10" t="s">
        <v>163</v>
      </c>
      <c r="J7" s="12"/>
      <c r="K7" s="10" t="s">
        <v>164</v>
      </c>
      <c r="L7" s="12"/>
      <c r="M7" s="10" t="s">
        <v>165</v>
      </c>
      <c r="O7" s="10" t="s">
        <v>163</v>
      </c>
      <c r="P7" s="12"/>
      <c r="Q7" s="10" t="s">
        <v>164</v>
      </c>
      <c r="R7" s="12"/>
      <c r="S7" s="10" t="s">
        <v>165</v>
      </c>
    </row>
    <row r="8" spans="1:19" ht="21.75" customHeight="1">
      <c r="A8" s="5" t="s">
        <v>45</v>
      </c>
      <c r="C8" s="33" t="s">
        <v>166</v>
      </c>
      <c r="E8" s="13">
        <v>13157782</v>
      </c>
      <c r="G8" s="13">
        <v>1050</v>
      </c>
      <c r="I8" s="13">
        <v>0</v>
      </c>
      <c r="K8" s="13">
        <v>0</v>
      </c>
      <c r="M8" s="13">
        <v>0</v>
      </c>
      <c r="O8" s="13">
        <v>13815671100</v>
      </c>
      <c r="Q8" s="13">
        <v>0</v>
      </c>
      <c r="S8" s="13">
        <f>O8-Q8</f>
        <v>13815671100</v>
      </c>
    </row>
    <row r="9" spans="1:19" ht="21.75" customHeight="1">
      <c r="A9" s="6" t="s">
        <v>25</v>
      </c>
      <c r="C9" s="34" t="s">
        <v>167</v>
      </c>
      <c r="E9" s="15">
        <v>41060833</v>
      </c>
      <c r="G9" s="15">
        <v>1000</v>
      </c>
      <c r="I9" s="15">
        <v>0</v>
      </c>
      <c r="K9" s="15">
        <v>0</v>
      </c>
      <c r="M9" s="15">
        <v>0</v>
      </c>
      <c r="O9" s="15">
        <v>41060833000</v>
      </c>
      <c r="Q9" s="15">
        <v>0</v>
      </c>
      <c r="S9" s="15">
        <f t="shared" ref="S9:S38" si="0">O9-Q9</f>
        <v>41060833000</v>
      </c>
    </row>
    <row r="10" spans="1:19" ht="21.75" customHeight="1">
      <c r="A10" s="6" t="s">
        <v>132</v>
      </c>
      <c r="C10" s="34" t="s">
        <v>168</v>
      </c>
      <c r="E10" s="15">
        <v>5216001</v>
      </c>
      <c r="G10" s="15">
        <v>360</v>
      </c>
      <c r="I10" s="15">
        <v>0</v>
      </c>
      <c r="K10" s="15">
        <v>0</v>
      </c>
      <c r="M10" s="15">
        <v>0</v>
      </c>
      <c r="O10" s="15">
        <v>1877760360</v>
      </c>
      <c r="Q10" s="15">
        <v>0</v>
      </c>
      <c r="S10" s="15">
        <f t="shared" si="0"/>
        <v>1877760360</v>
      </c>
    </row>
    <row r="11" spans="1:19" ht="21.75" customHeight="1">
      <c r="A11" s="6" t="s">
        <v>134</v>
      </c>
      <c r="C11" s="34" t="s">
        <v>169</v>
      </c>
      <c r="E11" s="15">
        <v>11563426</v>
      </c>
      <c r="G11" s="15">
        <v>620</v>
      </c>
      <c r="I11" s="15">
        <v>0</v>
      </c>
      <c r="K11" s="15">
        <v>0</v>
      </c>
      <c r="M11" s="15">
        <v>0</v>
      </c>
      <c r="O11" s="15">
        <v>7169324120</v>
      </c>
      <c r="Q11" s="15">
        <v>0</v>
      </c>
      <c r="S11" s="15">
        <f t="shared" si="0"/>
        <v>7169324120</v>
      </c>
    </row>
    <row r="12" spans="1:19" ht="21.75" customHeight="1">
      <c r="A12" s="6" t="s">
        <v>32</v>
      </c>
      <c r="C12" s="34" t="s">
        <v>170</v>
      </c>
      <c r="E12" s="15">
        <v>15497424</v>
      </c>
      <c r="G12" s="15">
        <v>2390</v>
      </c>
      <c r="I12" s="15">
        <v>0</v>
      </c>
      <c r="K12" s="15">
        <v>0</v>
      </c>
      <c r="M12" s="15">
        <v>0</v>
      </c>
      <c r="O12" s="15">
        <v>37038843360</v>
      </c>
      <c r="Q12" s="15">
        <v>0</v>
      </c>
      <c r="S12" s="15">
        <f t="shared" si="0"/>
        <v>37038843360</v>
      </c>
    </row>
    <row r="13" spans="1:19" ht="21.75" customHeight="1">
      <c r="A13" s="6" t="s">
        <v>44</v>
      </c>
      <c r="C13" s="34" t="s">
        <v>168</v>
      </c>
      <c r="E13" s="15">
        <v>60844413</v>
      </c>
      <c r="G13" s="15">
        <v>370</v>
      </c>
      <c r="I13" s="15">
        <v>0</v>
      </c>
      <c r="K13" s="15">
        <v>0</v>
      </c>
      <c r="M13" s="15">
        <v>0</v>
      </c>
      <c r="O13" s="15">
        <v>22512432810</v>
      </c>
      <c r="Q13" s="15">
        <v>0</v>
      </c>
      <c r="S13" s="15">
        <f t="shared" si="0"/>
        <v>22512432810</v>
      </c>
    </row>
    <row r="14" spans="1:19" ht="21.75" customHeight="1">
      <c r="A14" s="6" t="s">
        <v>41</v>
      </c>
      <c r="C14" s="34" t="s">
        <v>168</v>
      </c>
      <c r="E14" s="15">
        <v>66300000</v>
      </c>
      <c r="G14" s="15">
        <v>115</v>
      </c>
      <c r="I14" s="15">
        <v>0</v>
      </c>
      <c r="K14" s="15">
        <v>0</v>
      </c>
      <c r="M14" s="15">
        <v>0</v>
      </c>
      <c r="O14" s="15">
        <v>7624500000</v>
      </c>
      <c r="Q14" s="15">
        <v>0</v>
      </c>
      <c r="S14" s="15">
        <f t="shared" si="0"/>
        <v>7624500000</v>
      </c>
    </row>
    <row r="15" spans="1:19" ht="21.75" customHeight="1">
      <c r="A15" s="6" t="s">
        <v>30</v>
      </c>
      <c r="C15" s="34" t="s">
        <v>166</v>
      </c>
      <c r="E15" s="15">
        <v>29116440</v>
      </c>
      <c r="G15" s="15">
        <v>2000</v>
      </c>
      <c r="I15" s="15">
        <v>0</v>
      </c>
      <c r="K15" s="15">
        <v>0</v>
      </c>
      <c r="M15" s="15">
        <v>0</v>
      </c>
      <c r="O15" s="15">
        <v>58232880000</v>
      </c>
      <c r="Q15" s="15">
        <v>0</v>
      </c>
      <c r="S15" s="15">
        <f t="shared" si="0"/>
        <v>58232880000</v>
      </c>
    </row>
    <row r="16" spans="1:19" ht="21.75" customHeight="1">
      <c r="A16" s="6" t="s">
        <v>128</v>
      </c>
      <c r="C16" s="34" t="s">
        <v>168</v>
      </c>
      <c r="E16" s="15">
        <v>10359467</v>
      </c>
      <c r="G16" s="15">
        <v>2070</v>
      </c>
      <c r="I16" s="15">
        <v>0</v>
      </c>
      <c r="K16" s="15">
        <v>0</v>
      </c>
      <c r="M16" s="15">
        <v>0</v>
      </c>
      <c r="O16" s="15">
        <v>21444096690</v>
      </c>
      <c r="Q16" s="15">
        <v>18</v>
      </c>
      <c r="S16" s="15">
        <f t="shared" si="0"/>
        <v>21444096672</v>
      </c>
    </row>
    <row r="17" spans="1:22" ht="21.75" customHeight="1">
      <c r="A17" s="6" t="s">
        <v>130</v>
      </c>
      <c r="C17" s="34" t="s">
        <v>167</v>
      </c>
      <c r="E17" s="15">
        <v>21270877</v>
      </c>
      <c r="G17" s="15">
        <v>1997</v>
      </c>
      <c r="I17" s="15">
        <v>0</v>
      </c>
      <c r="K17" s="15">
        <v>0</v>
      </c>
      <c r="M17" s="15">
        <v>0</v>
      </c>
      <c r="O17" s="15">
        <v>42477941369</v>
      </c>
      <c r="Q17" s="15">
        <v>0</v>
      </c>
      <c r="S17" s="15">
        <f t="shared" si="0"/>
        <v>42477941369</v>
      </c>
    </row>
    <row r="18" spans="1:22" ht="21.75" customHeight="1">
      <c r="A18" s="6" t="s">
        <v>47</v>
      </c>
      <c r="C18" s="34" t="s">
        <v>171</v>
      </c>
      <c r="E18" s="15">
        <v>26122298</v>
      </c>
      <c r="G18" s="15">
        <v>1240</v>
      </c>
      <c r="I18" s="15">
        <v>32391649520</v>
      </c>
      <c r="K18" s="15">
        <v>1920123554</v>
      </c>
      <c r="M18" s="15">
        <v>30471525966</v>
      </c>
      <c r="O18" s="15">
        <v>32391649520</v>
      </c>
      <c r="Q18" s="15">
        <v>1920123554</v>
      </c>
      <c r="S18" s="15">
        <f t="shared" si="0"/>
        <v>30471525966</v>
      </c>
    </row>
    <row r="19" spans="1:22" ht="21.75" customHeight="1">
      <c r="A19" s="6" t="s">
        <v>40</v>
      </c>
      <c r="C19" s="34" t="s">
        <v>172</v>
      </c>
      <c r="E19" s="15">
        <v>14040447</v>
      </c>
      <c r="G19" s="15">
        <v>1000</v>
      </c>
      <c r="I19" s="15">
        <v>0</v>
      </c>
      <c r="K19" s="15">
        <v>0</v>
      </c>
      <c r="M19" s="15">
        <v>0</v>
      </c>
      <c r="O19" s="15">
        <v>14040447000</v>
      </c>
      <c r="Q19" s="15">
        <v>114460166</v>
      </c>
      <c r="S19" s="15">
        <f t="shared" si="0"/>
        <v>13925986834</v>
      </c>
    </row>
    <row r="20" spans="1:22" ht="21.75" customHeight="1">
      <c r="A20" s="6" t="s">
        <v>39</v>
      </c>
      <c r="C20" s="34" t="s">
        <v>173</v>
      </c>
      <c r="E20" s="15">
        <v>124051883</v>
      </c>
      <c r="G20" s="15">
        <v>280</v>
      </c>
      <c r="I20" s="15">
        <v>0</v>
      </c>
      <c r="K20" s="15">
        <v>0</v>
      </c>
      <c r="M20" s="15">
        <v>0</v>
      </c>
      <c r="O20" s="15">
        <v>34734527240</v>
      </c>
      <c r="Q20" s="15">
        <v>0</v>
      </c>
      <c r="S20" s="15">
        <f t="shared" si="0"/>
        <v>34734527240</v>
      </c>
    </row>
    <row r="21" spans="1:22" ht="21.75" customHeight="1">
      <c r="A21" s="6" t="s">
        <v>143</v>
      </c>
      <c r="C21" s="34" t="s">
        <v>174</v>
      </c>
      <c r="E21" s="15">
        <v>14707675</v>
      </c>
      <c r="G21" s="15">
        <v>1400</v>
      </c>
      <c r="I21" s="15">
        <v>0</v>
      </c>
      <c r="K21" s="15">
        <v>0</v>
      </c>
      <c r="M21" s="15">
        <v>0</v>
      </c>
      <c r="O21" s="15">
        <v>20590745000</v>
      </c>
      <c r="Q21" s="15">
        <v>0</v>
      </c>
      <c r="S21" s="15">
        <f t="shared" si="0"/>
        <v>20590745000</v>
      </c>
    </row>
    <row r="22" spans="1:22" ht="21.75" customHeight="1">
      <c r="A22" s="6" t="s">
        <v>43</v>
      </c>
      <c r="C22" s="34" t="s">
        <v>175</v>
      </c>
      <c r="E22" s="15">
        <v>4607501</v>
      </c>
      <c r="G22" s="15">
        <v>1940</v>
      </c>
      <c r="I22" s="15">
        <v>0</v>
      </c>
      <c r="K22" s="15">
        <v>0</v>
      </c>
      <c r="M22" s="15">
        <v>0</v>
      </c>
      <c r="O22" s="15">
        <v>8938551940</v>
      </c>
      <c r="Q22" s="15">
        <v>0</v>
      </c>
      <c r="S22" s="15">
        <f t="shared" si="0"/>
        <v>8938551940</v>
      </c>
    </row>
    <row r="23" spans="1:22" ht="21.75" customHeight="1">
      <c r="A23" s="6" t="s">
        <v>48</v>
      </c>
      <c r="C23" s="34" t="s">
        <v>167</v>
      </c>
      <c r="E23" s="15">
        <v>26431351</v>
      </c>
      <c r="G23" s="15">
        <v>800</v>
      </c>
      <c r="I23" s="15">
        <v>0</v>
      </c>
      <c r="K23" s="15">
        <v>0</v>
      </c>
      <c r="M23" s="15">
        <v>0</v>
      </c>
      <c r="O23" s="15">
        <v>21145080800</v>
      </c>
      <c r="Q23" s="15">
        <v>38412670</v>
      </c>
      <c r="S23" s="15">
        <f t="shared" si="0"/>
        <v>21106668130</v>
      </c>
      <c r="U23" s="35"/>
      <c r="V23" s="35"/>
    </row>
    <row r="24" spans="1:22" ht="21.75" customHeight="1">
      <c r="A24" s="6" t="s">
        <v>24</v>
      </c>
      <c r="C24" s="34" t="s">
        <v>176</v>
      </c>
      <c r="E24" s="15">
        <v>66893729</v>
      </c>
      <c r="G24" s="15">
        <v>1624</v>
      </c>
      <c r="I24" s="15">
        <v>0</v>
      </c>
      <c r="K24" s="15">
        <v>0</v>
      </c>
      <c r="M24" s="15">
        <v>0</v>
      </c>
      <c r="O24" s="15">
        <v>86404965896</v>
      </c>
      <c r="Q24" s="15">
        <v>0</v>
      </c>
      <c r="S24" s="15">
        <f t="shared" si="0"/>
        <v>86404965896</v>
      </c>
    </row>
    <row r="25" spans="1:22" ht="21.75" customHeight="1">
      <c r="A25" s="6" t="s">
        <v>21</v>
      </c>
      <c r="C25" s="34" t="s">
        <v>177</v>
      </c>
      <c r="E25" s="15">
        <v>13906018</v>
      </c>
      <c r="G25" s="15">
        <v>936</v>
      </c>
      <c r="I25" s="15">
        <v>0</v>
      </c>
      <c r="K25" s="15">
        <v>0</v>
      </c>
      <c r="M25" s="15">
        <v>0</v>
      </c>
      <c r="O25" s="15">
        <v>13016032848</v>
      </c>
      <c r="Q25" s="15">
        <v>0</v>
      </c>
      <c r="S25" s="15">
        <f t="shared" si="0"/>
        <v>13016032848</v>
      </c>
    </row>
    <row r="26" spans="1:22" ht="21.75" customHeight="1">
      <c r="A26" s="6" t="s">
        <v>22</v>
      </c>
      <c r="C26" s="34" t="s">
        <v>178</v>
      </c>
      <c r="E26" s="15">
        <v>1318102</v>
      </c>
      <c r="G26" s="15">
        <v>38000</v>
      </c>
      <c r="I26" s="15">
        <v>0</v>
      </c>
      <c r="K26" s="15">
        <v>0</v>
      </c>
      <c r="M26" s="15">
        <v>0</v>
      </c>
      <c r="O26" s="15">
        <v>50087876000</v>
      </c>
      <c r="Q26" s="15">
        <v>0</v>
      </c>
      <c r="S26" s="15">
        <f t="shared" si="0"/>
        <v>50087876000</v>
      </c>
    </row>
    <row r="27" spans="1:22" ht="21.75" customHeight="1">
      <c r="A27" s="6" t="s">
        <v>22</v>
      </c>
      <c r="C27" s="34" t="s">
        <v>179</v>
      </c>
      <c r="E27" s="15">
        <v>1491158</v>
      </c>
      <c r="G27" s="15">
        <v>11000</v>
      </c>
      <c r="I27" s="15">
        <v>0</v>
      </c>
      <c r="K27" s="15">
        <v>0</v>
      </c>
      <c r="M27" s="15">
        <v>0</v>
      </c>
      <c r="O27" s="15">
        <v>16402738000</v>
      </c>
      <c r="Q27" s="15">
        <v>0</v>
      </c>
      <c r="S27" s="15">
        <f t="shared" si="0"/>
        <v>16402738000</v>
      </c>
    </row>
    <row r="28" spans="1:22" ht="21.75" customHeight="1">
      <c r="A28" s="6" t="s">
        <v>37</v>
      </c>
      <c r="C28" s="34" t="s">
        <v>180</v>
      </c>
      <c r="E28" s="15">
        <v>46317975</v>
      </c>
      <c r="G28" s="15">
        <v>266</v>
      </c>
      <c r="I28" s="15">
        <v>0</v>
      </c>
      <c r="K28" s="15">
        <v>0</v>
      </c>
      <c r="M28" s="15">
        <v>0</v>
      </c>
      <c r="O28" s="15">
        <v>12320581350</v>
      </c>
      <c r="Q28" s="15">
        <v>0</v>
      </c>
      <c r="S28" s="15">
        <f t="shared" si="0"/>
        <v>12320581350</v>
      </c>
    </row>
    <row r="29" spans="1:22" ht="21.75" customHeight="1">
      <c r="A29" s="6" t="s">
        <v>135</v>
      </c>
      <c r="C29" s="34" t="s">
        <v>178</v>
      </c>
      <c r="E29" s="15">
        <v>4479316</v>
      </c>
      <c r="G29" s="15">
        <v>3800</v>
      </c>
      <c r="I29" s="15">
        <v>0</v>
      </c>
      <c r="K29" s="15">
        <v>0</v>
      </c>
      <c r="M29" s="15">
        <v>0</v>
      </c>
      <c r="O29" s="15">
        <v>17021400800</v>
      </c>
      <c r="Q29" s="15">
        <v>0</v>
      </c>
      <c r="S29" s="15">
        <f t="shared" si="0"/>
        <v>17021400800</v>
      </c>
    </row>
    <row r="30" spans="1:22" ht="21.75" customHeight="1">
      <c r="A30" s="6" t="s">
        <v>139</v>
      </c>
      <c r="C30" s="34" t="s">
        <v>181</v>
      </c>
      <c r="E30" s="15">
        <v>16590000</v>
      </c>
      <c r="G30" s="15">
        <v>1600</v>
      </c>
      <c r="I30" s="15">
        <v>0</v>
      </c>
      <c r="K30" s="15">
        <v>0</v>
      </c>
      <c r="M30" s="15">
        <v>0</v>
      </c>
      <c r="O30" s="15">
        <v>26544000000</v>
      </c>
      <c r="Q30" s="15">
        <v>0</v>
      </c>
      <c r="S30" s="15">
        <f t="shared" si="0"/>
        <v>26544000000</v>
      </c>
    </row>
    <row r="31" spans="1:22" ht="21.75" customHeight="1">
      <c r="A31" s="6" t="s">
        <v>23</v>
      </c>
      <c r="C31" s="34" t="s">
        <v>177</v>
      </c>
      <c r="E31" s="15">
        <v>8614333</v>
      </c>
      <c r="G31" s="15">
        <v>3400</v>
      </c>
      <c r="I31" s="15">
        <v>0</v>
      </c>
      <c r="K31" s="15">
        <v>0</v>
      </c>
      <c r="M31" s="15">
        <v>0</v>
      </c>
      <c r="O31" s="15">
        <v>29288732200</v>
      </c>
      <c r="Q31" s="15">
        <v>0</v>
      </c>
      <c r="S31" s="15">
        <f t="shared" si="0"/>
        <v>29288732200</v>
      </c>
    </row>
    <row r="32" spans="1:22" ht="21.75" customHeight="1">
      <c r="A32" s="6" t="s">
        <v>131</v>
      </c>
      <c r="C32" s="34" t="s">
        <v>182</v>
      </c>
      <c r="E32" s="15">
        <v>30900000</v>
      </c>
      <c r="G32" s="15">
        <v>1100</v>
      </c>
      <c r="I32" s="15">
        <v>0</v>
      </c>
      <c r="K32" s="15">
        <v>0</v>
      </c>
      <c r="M32" s="15">
        <v>0</v>
      </c>
      <c r="O32" s="15">
        <v>33990000000</v>
      </c>
      <c r="Q32" s="15">
        <v>0</v>
      </c>
      <c r="S32" s="15">
        <f t="shared" si="0"/>
        <v>33990000000</v>
      </c>
    </row>
    <row r="33" spans="1:19" ht="21.75" customHeight="1">
      <c r="A33" s="6" t="s">
        <v>142</v>
      </c>
      <c r="C33" s="34" t="s">
        <v>183</v>
      </c>
      <c r="E33" s="15">
        <v>6212232</v>
      </c>
      <c r="G33" s="15">
        <v>900</v>
      </c>
      <c r="I33" s="15">
        <v>0</v>
      </c>
      <c r="K33" s="15">
        <v>0</v>
      </c>
      <c r="M33" s="15">
        <v>0</v>
      </c>
      <c r="O33" s="15">
        <v>5591008800</v>
      </c>
      <c r="Q33" s="15">
        <v>0</v>
      </c>
      <c r="S33" s="15">
        <f t="shared" si="0"/>
        <v>5591008800</v>
      </c>
    </row>
    <row r="34" spans="1:19" ht="21.75" customHeight="1">
      <c r="A34" s="6" t="s">
        <v>126</v>
      </c>
      <c r="C34" s="34" t="s">
        <v>167</v>
      </c>
      <c r="E34" s="15">
        <v>13213363</v>
      </c>
      <c r="G34" s="15">
        <v>700</v>
      </c>
      <c r="I34" s="15">
        <v>0</v>
      </c>
      <c r="K34" s="15">
        <v>0</v>
      </c>
      <c r="M34" s="15">
        <v>0</v>
      </c>
      <c r="O34" s="15">
        <v>9249354100</v>
      </c>
      <c r="Q34" s="15">
        <v>0</v>
      </c>
      <c r="S34" s="15">
        <f t="shared" si="0"/>
        <v>9249354100</v>
      </c>
    </row>
    <row r="35" spans="1:19" ht="21.75" customHeight="1">
      <c r="A35" s="6" t="s">
        <v>137</v>
      </c>
      <c r="C35" s="34" t="s">
        <v>184</v>
      </c>
      <c r="E35" s="15">
        <v>8809680</v>
      </c>
      <c r="G35" s="15">
        <v>722</v>
      </c>
      <c r="I35" s="15">
        <v>0</v>
      </c>
      <c r="K35" s="15">
        <v>0</v>
      </c>
      <c r="M35" s="15">
        <v>0</v>
      </c>
      <c r="O35" s="15">
        <v>6360588960</v>
      </c>
      <c r="Q35" s="15">
        <v>0</v>
      </c>
      <c r="S35" s="15">
        <f t="shared" si="0"/>
        <v>6360588960</v>
      </c>
    </row>
    <row r="36" spans="1:19" ht="21.75" customHeight="1">
      <c r="A36" s="6" t="s">
        <v>141</v>
      </c>
      <c r="C36" s="34" t="s">
        <v>185</v>
      </c>
      <c r="E36" s="15">
        <v>45000000</v>
      </c>
      <c r="G36" s="15">
        <v>450</v>
      </c>
      <c r="I36" s="15">
        <v>0</v>
      </c>
      <c r="K36" s="15">
        <v>0</v>
      </c>
      <c r="M36" s="15">
        <v>0</v>
      </c>
      <c r="O36" s="15">
        <v>20250000000</v>
      </c>
      <c r="Q36" s="15">
        <v>0</v>
      </c>
      <c r="S36" s="15">
        <f t="shared" si="0"/>
        <v>20250000000</v>
      </c>
    </row>
    <row r="37" spans="1:19" ht="21.75" customHeight="1">
      <c r="A37" s="6" t="s">
        <v>125</v>
      </c>
      <c r="C37" s="34" t="s">
        <v>186</v>
      </c>
      <c r="E37" s="15">
        <v>1500000</v>
      </c>
      <c r="G37" s="15">
        <v>150</v>
      </c>
      <c r="I37" s="15">
        <v>0</v>
      </c>
      <c r="K37" s="15">
        <v>0</v>
      </c>
      <c r="M37" s="15">
        <v>0</v>
      </c>
      <c r="O37" s="15">
        <v>225000000</v>
      </c>
      <c r="Q37" s="15">
        <v>0</v>
      </c>
      <c r="S37" s="15">
        <f t="shared" si="0"/>
        <v>225000000</v>
      </c>
    </row>
    <row r="38" spans="1:19" ht="21.75" customHeight="1">
      <c r="A38" s="7" t="s">
        <v>140</v>
      </c>
      <c r="C38" s="61" t="s">
        <v>187</v>
      </c>
      <c r="E38" s="62">
        <v>200000</v>
      </c>
      <c r="G38" s="62">
        <v>2350</v>
      </c>
      <c r="I38" s="16">
        <v>0</v>
      </c>
      <c r="K38" s="16">
        <v>0</v>
      </c>
      <c r="M38" s="16">
        <v>0</v>
      </c>
      <c r="O38" s="16">
        <v>470000000</v>
      </c>
      <c r="Q38" s="16">
        <v>0</v>
      </c>
      <c r="S38" s="15">
        <f t="shared" si="0"/>
        <v>470000000</v>
      </c>
    </row>
    <row r="39" spans="1:19" ht="21.75" customHeight="1" thickBot="1">
      <c r="A39" s="8" t="s">
        <v>54</v>
      </c>
      <c r="C39" s="62"/>
      <c r="D39" s="63"/>
      <c r="E39" s="62"/>
      <c r="F39" s="63"/>
      <c r="G39" s="62"/>
      <c r="I39" s="17">
        <v>32391649520</v>
      </c>
      <c r="K39" s="17">
        <v>1920123554</v>
      </c>
      <c r="M39" s="17">
        <v>30471525966</v>
      </c>
      <c r="O39" s="17">
        <f>SUM(O8:O38)</f>
        <v>712317563263</v>
      </c>
      <c r="Q39" s="17">
        <v>2072996408</v>
      </c>
      <c r="S39" s="17">
        <f>SUM(S8:S38)</f>
        <v>710244566855</v>
      </c>
    </row>
    <row r="40" spans="1:19" ht="13.5" thickTop="1"/>
    <row r="41" spans="1:19">
      <c r="I41" s="20"/>
      <c r="O41" s="20"/>
      <c r="Q41" s="37"/>
      <c r="S41" s="20"/>
    </row>
    <row r="42" spans="1:19">
      <c r="Q42" s="20"/>
    </row>
    <row r="43" spans="1:19">
      <c r="S43" s="20"/>
    </row>
    <row r="44" spans="1:19">
      <c r="I44" s="20"/>
      <c r="O44" s="20"/>
    </row>
    <row r="46" spans="1:19">
      <c r="O46" s="20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sqref="A1:K1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21.75" customHeight="1">
      <c r="A2" s="52" t="s">
        <v>100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11" ht="21.75" customHeight="1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1" ht="14.45" customHeight="1"/>
    <row r="5" spans="1:11" ht="14.45" customHeight="1">
      <c r="A5" s="53" t="s">
        <v>146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ht="14.45" customHeight="1">
      <c r="I6" s="2" t="s">
        <v>119</v>
      </c>
      <c r="K6" s="2" t="s">
        <v>120</v>
      </c>
    </row>
    <row r="7" spans="1:11" ht="29.1" customHeight="1">
      <c r="A7" s="2" t="s">
        <v>188</v>
      </c>
      <c r="C7" s="9" t="s">
        <v>189</v>
      </c>
      <c r="E7" s="9" t="s">
        <v>190</v>
      </c>
      <c r="G7" s="9" t="s">
        <v>191</v>
      </c>
      <c r="I7" s="10" t="s">
        <v>192</v>
      </c>
      <c r="K7" s="10" t="s">
        <v>192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7"/>
  <sheetViews>
    <sheetView rightToLeft="1" workbookViewId="0">
      <selection sqref="A1:S1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5.5703125" customWidth="1"/>
    <col min="6" max="6" width="1.28515625" customWidth="1"/>
    <col min="7" max="7" width="20.710937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</row>
    <row r="2" spans="1:19" ht="21.75" customHeight="1">
      <c r="A2" s="52" t="s">
        <v>100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19" ht="21.75" customHeight="1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</row>
    <row r="4" spans="1:19" ht="14.45" customHeight="1"/>
    <row r="5" spans="1:19" ht="14.45" customHeight="1">
      <c r="A5" s="53" t="s">
        <v>193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</row>
    <row r="6" spans="1:19" ht="14.45" customHeight="1">
      <c r="A6" s="48" t="s">
        <v>103</v>
      </c>
      <c r="I6" s="48" t="s">
        <v>119</v>
      </c>
      <c r="J6" s="48"/>
      <c r="K6" s="48"/>
      <c r="L6" s="48"/>
      <c r="M6" s="48"/>
      <c r="O6" s="48" t="s">
        <v>120</v>
      </c>
      <c r="P6" s="48"/>
      <c r="Q6" s="48"/>
      <c r="R6" s="48"/>
      <c r="S6" s="48"/>
    </row>
    <row r="7" spans="1:19" ht="29.1" customHeight="1">
      <c r="A7" s="48"/>
      <c r="C7" s="9" t="s">
        <v>194</v>
      </c>
      <c r="E7" s="9" t="s">
        <v>81</v>
      </c>
      <c r="G7" s="9" t="s">
        <v>195</v>
      </c>
      <c r="I7" s="10" t="s">
        <v>196</v>
      </c>
      <c r="J7" s="3"/>
      <c r="K7" s="10" t="s">
        <v>164</v>
      </c>
      <c r="L7" s="3"/>
      <c r="M7" s="10" t="s">
        <v>197</v>
      </c>
      <c r="O7" s="10" t="s">
        <v>196</v>
      </c>
      <c r="P7" s="3"/>
      <c r="Q7" s="10" t="s">
        <v>164</v>
      </c>
      <c r="R7" s="3"/>
      <c r="S7" s="10" t="s">
        <v>197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20"/>
  <sheetViews>
    <sheetView rightToLeft="1" workbookViewId="0">
      <selection activeCell="I23" sqref="I23"/>
    </sheetView>
  </sheetViews>
  <sheetFormatPr defaultRowHeight="12.75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21.75" customHeight="1">
      <c r="A2" s="52" t="s">
        <v>100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3" ht="21.75" customHeight="1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4" spans="1:13" ht="14.45" customHeight="1"/>
    <row r="5" spans="1:13" ht="14.45" customHeight="1">
      <c r="A5" s="53" t="s">
        <v>198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</row>
    <row r="6" spans="1:13" ht="14.45" customHeight="1">
      <c r="A6" s="48" t="s">
        <v>103</v>
      </c>
      <c r="C6" s="48" t="s">
        <v>119</v>
      </c>
      <c r="D6" s="48"/>
      <c r="E6" s="48"/>
      <c r="F6" s="48"/>
      <c r="G6" s="48"/>
      <c r="I6" s="48" t="s">
        <v>120</v>
      </c>
      <c r="J6" s="48"/>
      <c r="K6" s="48"/>
      <c r="L6" s="48"/>
      <c r="M6" s="48"/>
    </row>
    <row r="7" spans="1:13" ht="29.1" customHeight="1">
      <c r="A7" s="48"/>
      <c r="C7" s="10" t="s">
        <v>196</v>
      </c>
      <c r="D7" s="36"/>
      <c r="E7" s="10" t="s">
        <v>164</v>
      </c>
      <c r="F7" s="36"/>
      <c r="G7" s="10" t="s">
        <v>197</v>
      </c>
      <c r="H7" s="21"/>
      <c r="I7" s="10" t="s">
        <v>196</v>
      </c>
      <c r="J7" s="36"/>
      <c r="K7" s="10" t="s">
        <v>164</v>
      </c>
      <c r="L7" s="36"/>
      <c r="M7" s="10" t="s">
        <v>197</v>
      </c>
    </row>
    <row r="8" spans="1:13" ht="21.75" customHeight="1">
      <c r="A8" s="5" t="s">
        <v>97</v>
      </c>
      <c r="C8" s="23">
        <v>2424</v>
      </c>
      <c r="D8" s="21"/>
      <c r="E8" s="23">
        <v>0</v>
      </c>
      <c r="F8" s="21"/>
      <c r="G8" s="23">
        <v>2424</v>
      </c>
      <c r="H8" s="21"/>
      <c r="I8" s="23">
        <v>148547967</v>
      </c>
      <c r="J8" s="21"/>
      <c r="K8" s="23">
        <v>0</v>
      </c>
      <c r="L8" s="21"/>
      <c r="M8" s="23">
        <f>I8-K8</f>
        <v>148547967</v>
      </c>
    </row>
    <row r="9" spans="1:13" ht="21.75" customHeight="1">
      <c r="A9" s="6" t="s">
        <v>152</v>
      </c>
      <c r="C9" s="26">
        <v>0</v>
      </c>
      <c r="D9" s="21"/>
      <c r="E9" s="26">
        <v>0</v>
      </c>
      <c r="F9" s="21"/>
      <c r="G9" s="26">
        <v>0</v>
      </c>
      <c r="H9" s="21"/>
      <c r="I9" s="26">
        <v>2119</v>
      </c>
      <c r="J9" s="21"/>
      <c r="K9" s="26">
        <v>2</v>
      </c>
      <c r="L9" s="21"/>
      <c r="M9" s="26">
        <f t="shared" ref="M9:M13" si="0">I9-K9</f>
        <v>2117</v>
      </c>
    </row>
    <row r="10" spans="1:13" ht="21.75" customHeight="1">
      <c r="A10" s="6" t="s">
        <v>153</v>
      </c>
      <c r="C10" s="26">
        <v>0</v>
      </c>
      <c r="D10" s="21"/>
      <c r="E10" s="26">
        <v>0</v>
      </c>
      <c r="F10" s="21"/>
      <c r="G10" s="26">
        <v>0</v>
      </c>
      <c r="H10" s="21"/>
      <c r="I10" s="26">
        <v>787546</v>
      </c>
      <c r="J10" s="21"/>
      <c r="K10" s="26">
        <v>345</v>
      </c>
      <c r="L10" s="21"/>
      <c r="M10" s="26">
        <f t="shared" si="0"/>
        <v>787201</v>
      </c>
    </row>
    <row r="11" spans="1:13" ht="21.75" customHeight="1">
      <c r="A11" s="6" t="s">
        <v>154</v>
      </c>
      <c r="C11" s="26">
        <v>0</v>
      </c>
      <c r="D11" s="21"/>
      <c r="E11" s="26">
        <v>0</v>
      </c>
      <c r="F11" s="21"/>
      <c r="G11" s="26">
        <v>0</v>
      </c>
      <c r="H11" s="21"/>
      <c r="I11" s="26">
        <v>11523</v>
      </c>
      <c r="J11" s="21"/>
      <c r="K11" s="26">
        <v>0</v>
      </c>
      <c r="L11" s="21"/>
      <c r="M11" s="26">
        <f t="shared" si="0"/>
        <v>11523</v>
      </c>
    </row>
    <row r="12" spans="1:13" ht="21.75" customHeight="1">
      <c r="A12" s="6" t="s">
        <v>155</v>
      </c>
      <c r="C12" s="26">
        <v>0</v>
      </c>
      <c r="D12" s="21"/>
      <c r="E12" s="26">
        <v>0</v>
      </c>
      <c r="F12" s="21"/>
      <c r="G12" s="26">
        <v>0</v>
      </c>
      <c r="H12" s="21"/>
      <c r="I12" s="26">
        <v>7861</v>
      </c>
      <c r="J12" s="21"/>
      <c r="K12" s="26">
        <v>0</v>
      </c>
      <c r="L12" s="21"/>
      <c r="M12" s="26">
        <f t="shared" si="0"/>
        <v>7861</v>
      </c>
    </row>
    <row r="13" spans="1:13" ht="21.75" customHeight="1">
      <c r="A13" s="7" t="s">
        <v>99</v>
      </c>
      <c r="C13" s="29">
        <v>4108</v>
      </c>
      <c r="D13" s="21"/>
      <c r="E13" s="29">
        <v>0</v>
      </c>
      <c r="F13" s="21"/>
      <c r="G13" s="29">
        <v>4108</v>
      </c>
      <c r="H13" s="21"/>
      <c r="I13" s="29">
        <v>877974675</v>
      </c>
      <c r="J13" s="21"/>
      <c r="K13" s="29">
        <v>0</v>
      </c>
      <c r="L13" s="21"/>
      <c r="M13" s="26">
        <f t="shared" si="0"/>
        <v>877974675</v>
      </c>
    </row>
    <row r="14" spans="1:13" ht="21.75" customHeight="1">
      <c r="A14" s="8" t="s">
        <v>54</v>
      </c>
      <c r="C14" s="31">
        <v>6532</v>
      </c>
      <c r="D14" s="21"/>
      <c r="E14" s="31">
        <v>0</v>
      </c>
      <c r="F14" s="21"/>
      <c r="G14" s="31">
        <v>6532</v>
      </c>
      <c r="H14" s="21"/>
      <c r="I14" s="31">
        <v>1027331691</v>
      </c>
      <c r="J14" s="21"/>
      <c r="K14" s="31">
        <f>SUM(K8:K13)</f>
        <v>347</v>
      </c>
      <c r="L14" s="21"/>
      <c r="M14" s="31">
        <f>SUM(M8:M13)</f>
        <v>1027331344</v>
      </c>
    </row>
    <row r="17" spans="13:13">
      <c r="M17" s="35"/>
    </row>
    <row r="20" spans="13:13">
      <c r="M20" s="35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S57"/>
  <sheetViews>
    <sheetView rightToLeft="1" topLeftCell="A31" workbookViewId="0">
      <selection activeCell="I48" sqref="I48"/>
    </sheetView>
  </sheetViews>
  <sheetFormatPr defaultRowHeight="12.75"/>
  <cols>
    <col min="1" max="1" width="40.28515625" customWidth="1"/>
    <col min="2" max="2" width="1.28515625" style="11" customWidth="1"/>
    <col min="3" max="3" width="11" style="11" bestFit="1" customWidth="1"/>
    <col min="4" max="4" width="1.28515625" style="11" customWidth="1"/>
    <col min="5" max="5" width="16.140625" style="11" bestFit="1" customWidth="1"/>
    <col min="6" max="6" width="1.28515625" style="11" customWidth="1"/>
    <col min="7" max="7" width="16" style="11" bestFit="1" customWidth="1"/>
    <col min="8" max="8" width="1.28515625" style="11" customWidth="1"/>
    <col min="9" max="9" width="15.7109375" style="11" bestFit="1" customWidth="1"/>
    <col min="10" max="10" width="1.28515625" style="11" customWidth="1"/>
    <col min="11" max="11" width="12.140625" style="11" bestFit="1" customWidth="1"/>
    <col min="12" max="12" width="1.28515625" style="11" customWidth="1"/>
    <col min="13" max="13" width="17.7109375" style="11" bestFit="1" customWidth="1"/>
    <col min="14" max="14" width="1.28515625" style="11" customWidth="1"/>
    <col min="15" max="15" width="17.7109375" style="11" bestFit="1" customWidth="1"/>
    <col min="16" max="16" width="1.28515625" style="11" customWidth="1"/>
    <col min="17" max="17" width="16.28515625" style="11" customWidth="1"/>
    <col min="18" max="18" width="1.28515625" style="11" customWidth="1"/>
    <col min="19" max="19" width="0.28515625" style="11" customWidth="1"/>
  </cols>
  <sheetData>
    <row r="1" spans="1:18" ht="29.1" customHeight="1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2" spans="1:18" ht="21.75" customHeight="1">
      <c r="A2" s="52" t="s">
        <v>100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</row>
    <row r="3" spans="1:18" ht="21.75" customHeight="1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</row>
    <row r="4" spans="1:18" ht="14.45" customHeight="1"/>
    <row r="5" spans="1:18" ht="22.5" customHeight="1">
      <c r="A5" s="53" t="s">
        <v>199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8" ht="14.45" customHeight="1">
      <c r="A6" s="48" t="s">
        <v>103</v>
      </c>
      <c r="C6" s="48" t="s">
        <v>119</v>
      </c>
      <c r="D6" s="48"/>
      <c r="E6" s="48"/>
      <c r="F6" s="48"/>
      <c r="G6" s="48"/>
      <c r="H6" s="48"/>
      <c r="I6" s="48"/>
      <c r="K6" s="48" t="s">
        <v>120</v>
      </c>
      <c r="L6" s="48"/>
      <c r="M6" s="48"/>
      <c r="N6" s="48"/>
      <c r="O6" s="48"/>
      <c r="P6" s="48"/>
      <c r="Q6" s="48"/>
      <c r="R6" s="48"/>
    </row>
    <row r="7" spans="1:18" ht="45" customHeight="1">
      <c r="A7" s="48"/>
      <c r="C7" s="10" t="s">
        <v>13</v>
      </c>
      <c r="D7" s="12"/>
      <c r="E7" s="10" t="s">
        <v>200</v>
      </c>
      <c r="F7" s="12"/>
      <c r="G7" s="10" t="s">
        <v>201</v>
      </c>
      <c r="H7" s="12"/>
      <c r="I7" s="10" t="s">
        <v>202</v>
      </c>
      <c r="K7" s="10" t="s">
        <v>13</v>
      </c>
      <c r="L7" s="12"/>
      <c r="M7" s="10" t="s">
        <v>200</v>
      </c>
      <c r="N7" s="12"/>
      <c r="O7" s="10" t="s">
        <v>201</v>
      </c>
      <c r="P7" s="12"/>
      <c r="Q7" s="58" t="s">
        <v>202</v>
      </c>
      <c r="R7" s="58"/>
    </row>
    <row r="8" spans="1:18" ht="21.75" customHeight="1">
      <c r="A8" s="5" t="s">
        <v>43</v>
      </c>
      <c r="C8" s="13">
        <v>3728436</v>
      </c>
      <c r="E8" s="13">
        <v>74627829729</v>
      </c>
      <c r="G8" s="13">
        <v>53081627114</v>
      </c>
      <c r="I8" s="13">
        <v>21546202615</v>
      </c>
      <c r="K8" s="13">
        <v>5052877</v>
      </c>
      <c r="M8" s="13">
        <v>99302227406</v>
      </c>
      <c r="O8" s="13">
        <v>71937652351</v>
      </c>
      <c r="Q8" s="50">
        <v>27364575055</v>
      </c>
      <c r="R8" s="50"/>
    </row>
    <row r="9" spans="1:18" ht="21.75" customHeight="1">
      <c r="A9" s="6" t="s">
        <v>28</v>
      </c>
      <c r="C9" s="15">
        <v>2696663</v>
      </c>
      <c r="E9" s="15">
        <v>27143071530</v>
      </c>
      <c r="G9" s="15">
        <v>22665966421</v>
      </c>
      <c r="I9" s="15">
        <v>4477105109</v>
      </c>
      <c r="K9" s="15">
        <v>11113092</v>
      </c>
      <c r="M9" s="15">
        <v>117144882026</v>
      </c>
      <c r="O9" s="15">
        <v>93407656070</v>
      </c>
      <c r="Q9" s="46">
        <v>23737225956</v>
      </c>
      <c r="R9" s="46"/>
    </row>
    <row r="10" spans="1:18" ht="21.75" customHeight="1">
      <c r="A10" s="6" t="s">
        <v>42</v>
      </c>
      <c r="C10" s="15">
        <v>1256500</v>
      </c>
      <c r="E10" s="15">
        <v>9700005098</v>
      </c>
      <c r="G10" s="15">
        <v>7911683326</v>
      </c>
      <c r="I10" s="15">
        <v>1788321772</v>
      </c>
      <c r="K10" s="15">
        <v>1256500</v>
      </c>
      <c r="M10" s="15">
        <v>9700005098</v>
      </c>
      <c r="O10" s="15">
        <v>7911683326</v>
      </c>
      <c r="Q10" s="46">
        <v>1788321772</v>
      </c>
      <c r="R10" s="46"/>
    </row>
    <row r="11" spans="1:18" ht="21.75" customHeight="1">
      <c r="A11" s="6" t="s">
        <v>44</v>
      </c>
      <c r="C11" s="15">
        <v>6027717</v>
      </c>
      <c r="E11" s="15">
        <v>84402874414</v>
      </c>
      <c r="G11" s="15">
        <v>45839952154</v>
      </c>
      <c r="I11" s="15">
        <v>38562922260</v>
      </c>
      <c r="K11" s="15">
        <v>6029009</v>
      </c>
      <c r="M11" s="15">
        <v>84412807306</v>
      </c>
      <c r="O11" s="15">
        <v>45848698320</v>
      </c>
      <c r="Q11" s="46">
        <v>38564108986</v>
      </c>
      <c r="R11" s="46"/>
    </row>
    <row r="12" spans="1:18" ht="21.75" customHeight="1">
      <c r="A12" s="6" t="s">
        <v>22</v>
      </c>
      <c r="C12" s="15">
        <v>150777</v>
      </c>
      <c r="E12" s="15">
        <v>80374265776</v>
      </c>
      <c r="G12" s="15">
        <v>42692644741</v>
      </c>
      <c r="I12" s="15">
        <v>37681621035</v>
      </c>
      <c r="K12" s="15">
        <v>236875</v>
      </c>
      <c r="M12" s="15">
        <v>101145919271</v>
      </c>
      <c r="O12" s="15">
        <v>66986150482</v>
      </c>
      <c r="Q12" s="46">
        <v>34159768789</v>
      </c>
      <c r="R12" s="46"/>
    </row>
    <row r="13" spans="1:18" ht="21.75" customHeight="1">
      <c r="A13" s="6" t="s">
        <v>30</v>
      </c>
      <c r="C13" s="15">
        <v>16225062</v>
      </c>
      <c r="E13" s="15">
        <v>116149667865</v>
      </c>
      <c r="G13" s="15">
        <v>150156548160</v>
      </c>
      <c r="I13" s="15">
        <v>-34006880295</v>
      </c>
      <c r="K13" s="15">
        <v>24728440</v>
      </c>
      <c r="M13" s="15">
        <v>191267555631</v>
      </c>
      <c r="O13" s="15">
        <v>228851956652</v>
      </c>
      <c r="Q13" s="46">
        <v>-37584401021</v>
      </c>
      <c r="R13" s="46"/>
    </row>
    <row r="14" spans="1:18" ht="21.75" customHeight="1">
      <c r="A14" s="6" t="s">
        <v>125</v>
      </c>
      <c r="C14" s="15">
        <v>0</v>
      </c>
      <c r="E14" s="15">
        <v>0</v>
      </c>
      <c r="G14" s="15">
        <v>0</v>
      </c>
      <c r="I14" s="15">
        <v>0</v>
      </c>
      <c r="K14" s="15">
        <v>1500000</v>
      </c>
      <c r="M14" s="15">
        <v>5819234144</v>
      </c>
      <c r="O14" s="15">
        <v>7082606250</v>
      </c>
      <c r="Q14" s="46">
        <v>-1263372106</v>
      </c>
      <c r="R14" s="46"/>
    </row>
    <row r="15" spans="1:18" ht="21.75" customHeight="1">
      <c r="A15" s="6" t="s">
        <v>126</v>
      </c>
      <c r="C15" s="15">
        <v>0</v>
      </c>
      <c r="E15" s="15">
        <v>0</v>
      </c>
      <c r="G15" s="15">
        <v>0</v>
      </c>
      <c r="I15" s="15">
        <v>0</v>
      </c>
      <c r="K15" s="15">
        <v>13213363</v>
      </c>
      <c r="M15" s="15">
        <v>67075296844</v>
      </c>
      <c r="O15" s="15">
        <v>104027168441</v>
      </c>
      <c r="Q15" s="46">
        <v>-36951871597</v>
      </c>
      <c r="R15" s="46"/>
    </row>
    <row r="16" spans="1:18" ht="21.75" customHeight="1">
      <c r="A16" s="6" t="s">
        <v>127</v>
      </c>
      <c r="C16" s="15">
        <v>0</v>
      </c>
      <c r="E16" s="15">
        <v>0</v>
      </c>
      <c r="G16" s="15">
        <v>0</v>
      </c>
      <c r="I16" s="15">
        <v>0</v>
      </c>
      <c r="K16" s="15">
        <v>32249846</v>
      </c>
      <c r="M16" s="15">
        <v>86601984932</v>
      </c>
      <c r="O16" s="15">
        <v>90783316490</v>
      </c>
      <c r="Q16" s="46">
        <v>-4181331558</v>
      </c>
      <c r="R16" s="46"/>
    </row>
    <row r="17" spans="1:18" ht="21.75" customHeight="1">
      <c r="A17" s="6" t="s">
        <v>128</v>
      </c>
      <c r="C17" s="15">
        <v>0</v>
      </c>
      <c r="E17" s="15">
        <v>0</v>
      </c>
      <c r="G17" s="15">
        <v>0</v>
      </c>
      <c r="I17" s="15">
        <v>0</v>
      </c>
      <c r="K17" s="15">
        <v>10359467</v>
      </c>
      <c r="M17" s="15">
        <v>186642366963</v>
      </c>
      <c r="O17" s="15">
        <v>226861154614</v>
      </c>
      <c r="Q17" s="46">
        <v>-40218787651</v>
      </c>
      <c r="R17" s="46"/>
    </row>
    <row r="18" spans="1:18" ht="21.75" customHeight="1">
      <c r="A18" s="6" t="s">
        <v>48</v>
      </c>
      <c r="C18" s="15">
        <v>0</v>
      </c>
      <c r="E18" s="15">
        <v>0</v>
      </c>
      <c r="G18" s="15">
        <v>0</v>
      </c>
      <c r="I18" s="15">
        <v>0</v>
      </c>
      <c r="K18" s="15">
        <v>938714</v>
      </c>
      <c r="M18" s="15">
        <v>3656335043</v>
      </c>
      <c r="O18" s="15">
        <v>5718685714</v>
      </c>
      <c r="Q18" s="46">
        <v>-2062350671</v>
      </c>
      <c r="R18" s="46"/>
    </row>
    <row r="19" spans="1:18" ht="21.75" customHeight="1">
      <c r="A19" s="6" t="s">
        <v>37</v>
      </c>
      <c r="C19" s="15">
        <v>0</v>
      </c>
      <c r="E19" s="15">
        <v>0</v>
      </c>
      <c r="G19" s="15">
        <v>0</v>
      </c>
      <c r="I19" s="15">
        <v>0</v>
      </c>
      <c r="K19" s="15">
        <v>2</v>
      </c>
      <c r="M19" s="15">
        <v>2</v>
      </c>
      <c r="O19" s="15">
        <v>7106</v>
      </c>
      <c r="Q19" s="46">
        <v>-7104</v>
      </c>
      <c r="R19" s="46"/>
    </row>
    <row r="20" spans="1:18" ht="21.75" customHeight="1">
      <c r="A20" s="6" t="s">
        <v>129</v>
      </c>
      <c r="C20" s="15">
        <v>0</v>
      </c>
      <c r="E20" s="15">
        <v>0</v>
      </c>
      <c r="G20" s="15">
        <v>0</v>
      </c>
      <c r="I20" s="15">
        <v>0</v>
      </c>
      <c r="K20" s="15">
        <v>1887803</v>
      </c>
      <c r="M20" s="15">
        <v>72071548479</v>
      </c>
      <c r="O20" s="15">
        <v>83019482111</v>
      </c>
      <c r="Q20" s="46">
        <v>-10947933632</v>
      </c>
      <c r="R20" s="46"/>
    </row>
    <row r="21" spans="1:18" ht="21.75" customHeight="1">
      <c r="A21" s="6" t="s">
        <v>19</v>
      </c>
      <c r="C21" s="15">
        <v>0</v>
      </c>
      <c r="E21" s="15">
        <v>0</v>
      </c>
      <c r="G21" s="15">
        <v>0</v>
      </c>
      <c r="I21" s="15">
        <v>0</v>
      </c>
      <c r="K21" s="15">
        <v>30096560</v>
      </c>
      <c r="M21" s="15">
        <v>123578682068</v>
      </c>
      <c r="O21" s="15">
        <v>113797588737</v>
      </c>
      <c r="Q21" s="46">
        <v>9781093331</v>
      </c>
      <c r="R21" s="46"/>
    </row>
    <row r="22" spans="1:18" ht="21.75" customHeight="1">
      <c r="A22" s="6" t="s">
        <v>130</v>
      </c>
      <c r="C22" s="15">
        <v>0</v>
      </c>
      <c r="E22" s="15">
        <v>0</v>
      </c>
      <c r="G22" s="15">
        <v>0</v>
      </c>
      <c r="I22" s="15">
        <v>0</v>
      </c>
      <c r="K22" s="15">
        <v>21270877</v>
      </c>
      <c r="M22" s="15">
        <v>447941724624</v>
      </c>
      <c r="O22" s="15">
        <v>507252123611</v>
      </c>
      <c r="Q22" s="46">
        <v>-59310398987</v>
      </c>
      <c r="R22" s="46"/>
    </row>
    <row r="23" spans="1:18" ht="21.75" customHeight="1">
      <c r="A23" s="6" t="s">
        <v>24</v>
      </c>
      <c r="C23" s="15">
        <v>0</v>
      </c>
      <c r="E23" s="15">
        <v>0</v>
      </c>
      <c r="G23" s="15">
        <v>0</v>
      </c>
      <c r="I23" s="15">
        <v>0</v>
      </c>
      <c r="K23" s="15">
        <v>4264832</v>
      </c>
      <c r="M23" s="15">
        <v>31661207370</v>
      </c>
      <c r="O23" s="15">
        <v>35992983518</v>
      </c>
      <c r="Q23" s="46">
        <v>-4331776148</v>
      </c>
      <c r="R23" s="46"/>
    </row>
    <row r="24" spans="1:18" ht="21.75" customHeight="1">
      <c r="A24" s="6" t="s">
        <v>52</v>
      </c>
      <c r="C24" s="15">
        <v>0</v>
      </c>
      <c r="E24" s="15">
        <v>0</v>
      </c>
      <c r="G24" s="15">
        <v>0</v>
      </c>
      <c r="I24" s="15">
        <v>0</v>
      </c>
      <c r="K24" s="15">
        <v>133750</v>
      </c>
      <c r="M24" s="15">
        <v>4678243041</v>
      </c>
      <c r="O24" s="15">
        <v>3821953598</v>
      </c>
      <c r="Q24" s="46">
        <v>856289443</v>
      </c>
      <c r="R24" s="46"/>
    </row>
    <row r="25" spans="1:18" ht="21.75" customHeight="1">
      <c r="A25" s="6" t="s">
        <v>23</v>
      </c>
      <c r="C25" s="15">
        <v>0</v>
      </c>
      <c r="E25" s="15">
        <v>0</v>
      </c>
      <c r="G25" s="15">
        <v>0</v>
      </c>
      <c r="I25" s="15">
        <v>0</v>
      </c>
      <c r="K25" s="15">
        <v>200000</v>
      </c>
      <c r="M25" s="15">
        <v>8294353210</v>
      </c>
      <c r="O25" s="15">
        <v>9576677697</v>
      </c>
      <c r="Q25" s="46">
        <v>-1282324487</v>
      </c>
      <c r="R25" s="46"/>
    </row>
    <row r="26" spans="1:18" ht="21.75" customHeight="1">
      <c r="A26" s="6" t="s">
        <v>131</v>
      </c>
      <c r="C26" s="15">
        <v>0</v>
      </c>
      <c r="E26" s="15">
        <v>0</v>
      </c>
      <c r="G26" s="15">
        <v>0</v>
      </c>
      <c r="I26" s="15">
        <v>0</v>
      </c>
      <c r="K26" s="15">
        <v>30900000</v>
      </c>
      <c r="M26" s="15">
        <v>351988656315</v>
      </c>
      <c r="O26" s="15">
        <v>391630848750</v>
      </c>
      <c r="Q26" s="46">
        <v>-39642192435</v>
      </c>
      <c r="R26" s="46"/>
    </row>
    <row r="27" spans="1:18" ht="21.75" customHeight="1">
      <c r="A27" s="6" t="s">
        <v>25</v>
      </c>
      <c r="C27" s="15">
        <v>0</v>
      </c>
      <c r="E27" s="15">
        <v>0</v>
      </c>
      <c r="G27" s="15">
        <v>0</v>
      </c>
      <c r="I27" s="15">
        <v>0</v>
      </c>
      <c r="K27" s="15">
        <v>23760833</v>
      </c>
      <c r="M27" s="15">
        <v>150456941840</v>
      </c>
      <c r="O27" s="15">
        <v>212575104391</v>
      </c>
      <c r="Q27" s="46">
        <v>-62118162551</v>
      </c>
      <c r="R27" s="46"/>
    </row>
    <row r="28" spans="1:18" ht="21.75" customHeight="1">
      <c r="A28" s="6" t="s">
        <v>132</v>
      </c>
      <c r="C28" s="15">
        <v>0</v>
      </c>
      <c r="E28" s="15">
        <v>0</v>
      </c>
      <c r="G28" s="15">
        <v>0</v>
      </c>
      <c r="I28" s="15">
        <v>0</v>
      </c>
      <c r="K28" s="15">
        <v>5216001</v>
      </c>
      <c r="M28" s="15">
        <v>25388485377</v>
      </c>
      <c r="O28" s="15">
        <v>34428172872</v>
      </c>
      <c r="Q28" s="46">
        <v>-9039687495</v>
      </c>
      <c r="R28" s="46"/>
    </row>
    <row r="29" spans="1:18" ht="21.75" customHeight="1">
      <c r="A29" s="6" t="s">
        <v>21</v>
      </c>
      <c r="C29" s="15">
        <v>0</v>
      </c>
      <c r="E29" s="15">
        <v>0</v>
      </c>
      <c r="G29" s="15">
        <v>0</v>
      </c>
      <c r="I29" s="15">
        <v>0</v>
      </c>
      <c r="K29" s="15">
        <v>200001</v>
      </c>
      <c r="M29" s="15">
        <v>1977165540</v>
      </c>
      <c r="O29" s="15">
        <v>2103413243</v>
      </c>
      <c r="Q29" s="46">
        <v>-126247703</v>
      </c>
      <c r="R29" s="46"/>
    </row>
    <row r="30" spans="1:18" ht="21.75" customHeight="1">
      <c r="A30" s="6" t="s">
        <v>133</v>
      </c>
      <c r="C30" s="15">
        <v>0</v>
      </c>
      <c r="E30" s="15">
        <v>0</v>
      </c>
      <c r="G30" s="15">
        <v>0</v>
      </c>
      <c r="I30" s="15">
        <v>0</v>
      </c>
      <c r="K30" s="15">
        <v>12848659</v>
      </c>
      <c r="M30" s="15">
        <v>158375398266</v>
      </c>
      <c r="O30" s="15">
        <v>149307128808</v>
      </c>
      <c r="Q30" s="46">
        <v>9068269458</v>
      </c>
      <c r="R30" s="46"/>
    </row>
    <row r="31" spans="1:18" ht="21.75" customHeight="1">
      <c r="A31" s="6" t="s">
        <v>49</v>
      </c>
      <c r="C31" s="15">
        <v>0</v>
      </c>
      <c r="E31" s="15">
        <v>0</v>
      </c>
      <c r="G31" s="15">
        <v>0</v>
      </c>
      <c r="I31" s="15">
        <v>0</v>
      </c>
      <c r="K31" s="15">
        <v>13648420</v>
      </c>
      <c r="M31" s="15">
        <v>53994667400</v>
      </c>
      <c r="O31" s="15">
        <v>47713182132</v>
      </c>
      <c r="Q31" s="46">
        <v>6281485268</v>
      </c>
      <c r="R31" s="46"/>
    </row>
    <row r="32" spans="1:18" ht="21.75" customHeight="1">
      <c r="A32" s="6" t="s">
        <v>134</v>
      </c>
      <c r="C32" s="15">
        <v>0</v>
      </c>
      <c r="E32" s="15">
        <v>0</v>
      </c>
      <c r="G32" s="15">
        <v>0</v>
      </c>
      <c r="I32" s="15">
        <v>0</v>
      </c>
      <c r="K32" s="15">
        <v>11563426</v>
      </c>
      <c r="M32" s="15">
        <v>157773273624</v>
      </c>
      <c r="O32" s="15">
        <v>155858499453</v>
      </c>
      <c r="Q32" s="46">
        <v>1914774171</v>
      </c>
      <c r="R32" s="46"/>
    </row>
    <row r="33" spans="1:18" ht="21.75" customHeight="1">
      <c r="A33" s="6" t="s">
        <v>50</v>
      </c>
      <c r="C33" s="15">
        <v>0</v>
      </c>
      <c r="E33" s="15">
        <v>0</v>
      </c>
      <c r="G33" s="15">
        <v>0</v>
      </c>
      <c r="I33" s="15">
        <v>0</v>
      </c>
      <c r="K33" s="15">
        <v>360000</v>
      </c>
      <c r="M33" s="15">
        <v>4653977271</v>
      </c>
      <c r="O33" s="15">
        <v>3549219768</v>
      </c>
      <c r="Q33" s="46">
        <v>1104757503</v>
      </c>
      <c r="R33" s="46"/>
    </row>
    <row r="34" spans="1:18" ht="21.75" customHeight="1">
      <c r="A34" s="6" t="s">
        <v>135</v>
      </c>
      <c r="C34" s="15">
        <v>0</v>
      </c>
      <c r="E34" s="15">
        <v>0</v>
      </c>
      <c r="G34" s="15">
        <v>0</v>
      </c>
      <c r="I34" s="15">
        <v>0</v>
      </c>
      <c r="K34" s="15">
        <v>5000000</v>
      </c>
      <c r="M34" s="15">
        <v>112404688096</v>
      </c>
      <c r="O34" s="15">
        <v>148709880000</v>
      </c>
      <c r="Q34" s="46">
        <v>-36305191904</v>
      </c>
      <c r="R34" s="46"/>
    </row>
    <row r="35" spans="1:18" ht="21.75" customHeight="1">
      <c r="A35" s="6" t="s">
        <v>46</v>
      </c>
      <c r="C35" s="15">
        <v>0</v>
      </c>
      <c r="E35" s="15">
        <v>0</v>
      </c>
      <c r="G35" s="15">
        <v>0</v>
      </c>
      <c r="I35" s="15">
        <v>0</v>
      </c>
      <c r="K35" s="15">
        <v>257500</v>
      </c>
      <c r="M35" s="15">
        <v>5555757799</v>
      </c>
      <c r="O35" s="15">
        <v>4208347531</v>
      </c>
      <c r="Q35" s="46">
        <v>1347410268</v>
      </c>
      <c r="R35" s="46"/>
    </row>
    <row r="36" spans="1:18" ht="21.75" customHeight="1">
      <c r="A36" s="6" t="s">
        <v>136</v>
      </c>
      <c r="C36" s="15">
        <v>0</v>
      </c>
      <c r="E36" s="15">
        <v>0</v>
      </c>
      <c r="G36" s="15">
        <v>0</v>
      </c>
      <c r="I36" s="15">
        <v>0</v>
      </c>
      <c r="K36" s="15">
        <v>11759585</v>
      </c>
      <c r="M36" s="15">
        <v>36780900007</v>
      </c>
      <c r="O36" s="15">
        <v>36780900007</v>
      </c>
      <c r="Q36" s="46">
        <v>0</v>
      </c>
      <c r="R36" s="46"/>
    </row>
    <row r="37" spans="1:18" ht="21.75" customHeight="1">
      <c r="A37" s="6" t="s">
        <v>137</v>
      </c>
      <c r="C37" s="15">
        <v>0</v>
      </c>
      <c r="E37" s="15">
        <v>0</v>
      </c>
      <c r="G37" s="15">
        <v>0</v>
      </c>
      <c r="I37" s="15">
        <v>0</v>
      </c>
      <c r="K37" s="15">
        <v>8809680</v>
      </c>
      <c r="M37" s="15">
        <v>131472005993</v>
      </c>
      <c r="O37" s="15">
        <v>173360706384</v>
      </c>
      <c r="Q37" s="46">
        <v>-41888700391</v>
      </c>
      <c r="R37" s="46"/>
    </row>
    <row r="38" spans="1:18" ht="21.75" customHeight="1">
      <c r="A38" s="6" t="s">
        <v>138</v>
      </c>
      <c r="C38" s="15">
        <v>0</v>
      </c>
      <c r="E38" s="15">
        <v>0</v>
      </c>
      <c r="G38" s="15">
        <v>0</v>
      </c>
      <c r="I38" s="15">
        <v>0</v>
      </c>
      <c r="K38" s="15">
        <v>3077</v>
      </c>
      <c r="M38" s="15">
        <v>62853004887</v>
      </c>
      <c r="O38" s="15">
        <v>50985990628</v>
      </c>
      <c r="Q38" s="46">
        <v>11867014259</v>
      </c>
      <c r="R38" s="46"/>
    </row>
    <row r="39" spans="1:18" ht="21.75" customHeight="1">
      <c r="A39" s="6" t="s">
        <v>32</v>
      </c>
      <c r="C39" s="15">
        <v>0</v>
      </c>
      <c r="E39" s="15">
        <v>0</v>
      </c>
      <c r="G39" s="15">
        <v>0</v>
      </c>
      <c r="I39" s="15">
        <v>0</v>
      </c>
      <c r="K39" s="15">
        <v>1100000</v>
      </c>
      <c r="M39" s="15">
        <v>15778555705</v>
      </c>
      <c r="O39" s="15">
        <v>21656990505</v>
      </c>
      <c r="Q39" s="46">
        <v>-5878434800</v>
      </c>
      <c r="R39" s="46"/>
    </row>
    <row r="40" spans="1:18" ht="21.75" customHeight="1">
      <c r="A40" s="6" t="s">
        <v>139</v>
      </c>
      <c r="C40" s="15">
        <v>0</v>
      </c>
      <c r="E40" s="15">
        <v>0</v>
      </c>
      <c r="G40" s="15">
        <v>0</v>
      </c>
      <c r="I40" s="15">
        <v>0</v>
      </c>
      <c r="K40" s="15">
        <v>16590000</v>
      </c>
      <c r="M40" s="15">
        <v>198012219820</v>
      </c>
      <c r="O40" s="15">
        <v>253965858300</v>
      </c>
      <c r="Q40" s="46">
        <v>-55953638480</v>
      </c>
      <c r="R40" s="46"/>
    </row>
    <row r="41" spans="1:18" ht="21.75" customHeight="1">
      <c r="A41" s="6" t="s">
        <v>140</v>
      </c>
      <c r="C41" s="15">
        <v>0</v>
      </c>
      <c r="E41" s="15">
        <v>0</v>
      </c>
      <c r="G41" s="15">
        <v>0</v>
      </c>
      <c r="I41" s="15">
        <v>0</v>
      </c>
      <c r="K41" s="15">
        <v>200000</v>
      </c>
      <c r="M41" s="15">
        <v>6652394612</v>
      </c>
      <c r="O41" s="15">
        <v>5424921360</v>
      </c>
      <c r="Q41" s="46">
        <v>1227473252</v>
      </c>
      <c r="R41" s="46"/>
    </row>
    <row r="42" spans="1:18" ht="21.75" customHeight="1">
      <c r="A42" s="6" t="s">
        <v>141</v>
      </c>
      <c r="C42" s="15">
        <v>0</v>
      </c>
      <c r="E42" s="15">
        <v>0</v>
      </c>
      <c r="G42" s="15">
        <v>0</v>
      </c>
      <c r="I42" s="15">
        <v>0</v>
      </c>
      <c r="K42" s="15">
        <v>45000000</v>
      </c>
      <c r="M42" s="15">
        <v>140562924240</v>
      </c>
      <c r="O42" s="15">
        <v>184252137750</v>
      </c>
      <c r="Q42" s="46">
        <v>-43689213510</v>
      </c>
      <c r="R42" s="46"/>
    </row>
    <row r="43" spans="1:18" ht="21.75" customHeight="1">
      <c r="A43" s="6" t="s">
        <v>142</v>
      </c>
      <c r="C43" s="15">
        <v>0</v>
      </c>
      <c r="E43" s="15">
        <v>0</v>
      </c>
      <c r="G43" s="15">
        <v>0</v>
      </c>
      <c r="I43" s="15">
        <v>0</v>
      </c>
      <c r="K43" s="15">
        <v>6212232</v>
      </c>
      <c r="M43" s="15">
        <v>76578476238</v>
      </c>
      <c r="O43" s="15">
        <v>80278499854</v>
      </c>
      <c r="Q43" s="46">
        <v>-3700023616</v>
      </c>
      <c r="R43" s="46"/>
    </row>
    <row r="44" spans="1:18" ht="21.75" customHeight="1">
      <c r="A44" s="6" t="s">
        <v>143</v>
      </c>
      <c r="C44" s="15">
        <v>0</v>
      </c>
      <c r="E44" s="15">
        <v>0</v>
      </c>
      <c r="G44" s="15">
        <v>0</v>
      </c>
      <c r="I44" s="15">
        <v>0</v>
      </c>
      <c r="K44" s="15">
        <v>15107675</v>
      </c>
      <c r="M44" s="15">
        <v>109697547874</v>
      </c>
      <c r="O44" s="15">
        <v>154683178637</v>
      </c>
      <c r="Q44" s="46">
        <v>-44985630763</v>
      </c>
      <c r="R44" s="46"/>
    </row>
    <row r="45" spans="1:18" ht="21.75" customHeight="1">
      <c r="A45" s="6" t="s">
        <v>144</v>
      </c>
      <c r="C45" s="15">
        <v>0</v>
      </c>
      <c r="E45" s="15">
        <v>0</v>
      </c>
      <c r="G45" s="15">
        <v>0</v>
      </c>
      <c r="I45" s="15">
        <v>0</v>
      </c>
      <c r="K45" s="15">
        <v>8897479</v>
      </c>
      <c r="M45" s="15">
        <v>47052947710</v>
      </c>
      <c r="O45" s="15">
        <v>57489503499</v>
      </c>
      <c r="Q45" s="46">
        <v>-10436555789</v>
      </c>
      <c r="R45" s="46"/>
    </row>
    <row r="46" spans="1:18" ht="21.75" customHeight="1">
      <c r="A46" s="6" t="s">
        <v>145</v>
      </c>
      <c r="C46" s="15">
        <v>0</v>
      </c>
      <c r="E46" s="15">
        <v>0</v>
      </c>
      <c r="G46" s="15">
        <v>0</v>
      </c>
      <c r="I46" s="15">
        <v>0</v>
      </c>
      <c r="K46" s="15">
        <v>1750000</v>
      </c>
      <c r="M46" s="15">
        <v>6503615514</v>
      </c>
      <c r="O46" s="15">
        <v>6045066562</v>
      </c>
      <c r="Q46" s="46">
        <v>458548952</v>
      </c>
      <c r="R46" s="46"/>
    </row>
    <row r="47" spans="1:18" ht="21.75" customHeight="1">
      <c r="A47" s="7" t="s">
        <v>29</v>
      </c>
      <c r="C47" s="16">
        <v>0</v>
      </c>
      <c r="E47" s="16">
        <v>0</v>
      </c>
      <c r="G47" s="16">
        <v>0</v>
      </c>
      <c r="I47" s="16">
        <v>0</v>
      </c>
      <c r="K47" s="16">
        <v>1531307</v>
      </c>
      <c r="M47" s="16">
        <v>7676646387</v>
      </c>
      <c r="O47" s="16">
        <v>9018718292</v>
      </c>
      <c r="Q47" s="56">
        <v>-1342071905</v>
      </c>
      <c r="R47" s="56"/>
    </row>
    <row r="48" spans="1:18" ht="21.75" customHeight="1">
      <c r="A48" s="8" t="s">
        <v>54</v>
      </c>
      <c r="C48" s="17">
        <v>30085155</v>
      </c>
      <c r="E48" s="17">
        <v>392397714412</v>
      </c>
      <c r="G48" s="17">
        <v>322348421916</v>
      </c>
      <c r="I48" s="17">
        <v>70049292496</v>
      </c>
      <c r="K48" s="17">
        <v>385247882</v>
      </c>
      <c r="M48" s="17">
        <v>3503184623973</v>
      </c>
      <c r="O48" s="17">
        <v>3886903813814</v>
      </c>
      <c r="Q48" s="57">
        <v>-383719189841</v>
      </c>
      <c r="R48" s="57"/>
    </row>
    <row r="50" spans="9:17">
      <c r="Q50" s="20"/>
    </row>
    <row r="51" spans="9:17">
      <c r="I51" s="20"/>
    </row>
    <row r="52" spans="9:17">
      <c r="I52" s="20"/>
      <c r="Q52" s="20"/>
    </row>
    <row r="53" spans="9:17">
      <c r="I53" s="20"/>
    </row>
    <row r="54" spans="9:17">
      <c r="I54" s="20"/>
      <c r="Q54" s="20"/>
    </row>
    <row r="55" spans="9:17">
      <c r="I55" s="20"/>
    </row>
    <row r="56" spans="9:17">
      <c r="Q56" s="20"/>
    </row>
    <row r="57" spans="9:17">
      <c r="Q57" s="20"/>
    </row>
  </sheetData>
  <mergeCells count="49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8:R48"/>
    <mergeCell ref="Q43:R43"/>
    <mergeCell ref="Q44:R44"/>
    <mergeCell ref="Q45:R45"/>
    <mergeCell ref="Q46:R46"/>
    <mergeCell ref="Q47:R47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48"/>
  <sheetViews>
    <sheetView rightToLeft="1" tabSelected="1" topLeftCell="A22" workbookViewId="0">
      <selection activeCell="M54" sqref="M54"/>
    </sheetView>
  </sheetViews>
  <sheetFormatPr defaultRowHeight="12.75"/>
  <cols>
    <col min="1" max="1" width="40.28515625" customWidth="1"/>
    <col min="2" max="2" width="1.28515625" style="11" customWidth="1"/>
    <col min="3" max="3" width="13.85546875" style="11" bestFit="1" customWidth="1"/>
    <col min="4" max="4" width="1.28515625" style="11" customWidth="1"/>
    <col min="5" max="5" width="17.7109375" style="11" bestFit="1" customWidth="1"/>
    <col min="6" max="6" width="1.28515625" style="11" customWidth="1"/>
    <col min="7" max="7" width="18.85546875" style="11" bestFit="1" customWidth="1"/>
    <col min="8" max="8" width="1.28515625" style="11" customWidth="1"/>
    <col min="9" max="9" width="26.28515625" style="11" bestFit="1" customWidth="1"/>
    <col min="10" max="10" width="1.28515625" style="11" customWidth="1"/>
    <col min="11" max="11" width="13.85546875" style="11" bestFit="1" customWidth="1"/>
    <col min="12" max="12" width="1.28515625" style="11" customWidth="1"/>
    <col min="13" max="13" width="17.7109375" style="11" bestFit="1" customWidth="1"/>
    <col min="14" max="14" width="1.28515625" style="11" customWidth="1"/>
    <col min="15" max="15" width="17.85546875" style="11" bestFit="1" customWidth="1"/>
    <col min="16" max="16" width="1.28515625" style="11" customWidth="1"/>
    <col min="17" max="17" width="23.5703125" style="11" customWidth="1"/>
    <col min="18" max="18" width="1.28515625" style="11" customWidth="1"/>
    <col min="19" max="19" width="0.28515625" customWidth="1"/>
  </cols>
  <sheetData>
    <row r="1" spans="1:18" ht="29.1" customHeight="1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2" spans="1:18" ht="21.75" customHeight="1">
      <c r="A2" s="52" t="s">
        <v>100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</row>
    <row r="3" spans="1:18" ht="21.75" customHeight="1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</row>
    <row r="4" spans="1:18" ht="14.45" customHeight="1"/>
    <row r="5" spans="1:18" ht="22.5" customHeight="1">
      <c r="A5" s="53" t="s">
        <v>203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8" ht="21.75" customHeight="1">
      <c r="A6" s="48" t="s">
        <v>103</v>
      </c>
      <c r="C6" s="48" t="s">
        <v>119</v>
      </c>
      <c r="D6" s="48"/>
      <c r="E6" s="48"/>
      <c r="F6" s="48"/>
      <c r="G6" s="48"/>
      <c r="H6" s="48"/>
      <c r="I6" s="48"/>
      <c r="K6" s="48" t="s">
        <v>120</v>
      </c>
      <c r="L6" s="48"/>
      <c r="M6" s="48"/>
      <c r="N6" s="48"/>
      <c r="O6" s="48"/>
      <c r="P6" s="48"/>
      <c r="Q6" s="48"/>
      <c r="R6" s="48"/>
    </row>
    <row r="7" spans="1:18" ht="62.25" customHeight="1">
      <c r="A7" s="48"/>
      <c r="C7" s="10" t="s">
        <v>13</v>
      </c>
      <c r="D7" s="12"/>
      <c r="E7" s="10" t="s">
        <v>15</v>
      </c>
      <c r="F7" s="12"/>
      <c r="G7" s="10" t="s">
        <v>201</v>
      </c>
      <c r="H7" s="12"/>
      <c r="I7" s="10" t="s">
        <v>204</v>
      </c>
      <c r="K7" s="10" t="s">
        <v>13</v>
      </c>
      <c r="L7" s="12"/>
      <c r="M7" s="10" t="s">
        <v>15</v>
      </c>
      <c r="N7" s="12"/>
      <c r="O7" s="10" t="s">
        <v>201</v>
      </c>
      <c r="P7" s="12"/>
      <c r="Q7" s="58" t="s">
        <v>204</v>
      </c>
      <c r="R7" s="58"/>
    </row>
    <row r="8" spans="1:18" ht="21.75" customHeight="1">
      <c r="A8" s="5" t="s">
        <v>20</v>
      </c>
      <c r="C8" s="13">
        <v>80802471</v>
      </c>
      <c r="E8" s="13">
        <v>507525903801</v>
      </c>
      <c r="G8" s="13">
        <v>643828279230</v>
      </c>
      <c r="I8" s="13">
        <v>-136302375428</v>
      </c>
      <c r="K8" s="13">
        <v>80802471</v>
      </c>
      <c r="M8" s="13">
        <v>507525903801</v>
      </c>
      <c r="O8" s="13">
        <v>358582581899</v>
      </c>
      <c r="Q8" s="50">
        <v>148943321902</v>
      </c>
      <c r="R8" s="50"/>
    </row>
    <row r="9" spans="1:18" ht="21.75" customHeight="1">
      <c r="A9" s="6" t="s">
        <v>33</v>
      </c>
      <c r="C9" s="15">
        <v>20884919</v>
      </c>
      <c r="E9" s="15">
        <v>310852178641</v>
      </c>
      <c r="G9" s="15">
        <v>341108457363</v>
      </c>
      <c r="I9" s="15">
        <v>-30256278721</v>
      </c>
      <c r="K9" s="15">
        <v>20884919</v>
      </c>
      <c r="M9" s="15">
        <v>310852178641</v>
      </c>
      <c r="O9" s="15">
        <v>255083564371</v>
      </c>
      <c r="Q9" s="46">
        <v>55768614270</v>
      </c>
      <c r="R9" s="46"/>
    </row>
    <row r="10" spans="1:18" ht="21.75" customHeight="1">
      <c r="A10" s="6" t="s">
        <v>52</v>
      </c>
      <c r="C10" s="15">
        <v>133750</v>
      </c>
      <c r="E10" s="15">
        <v>5122841942</v>
      </c>
      <c r="G10" s="15">
        <v>5580712530</v>
      </c>
      <c r="I10" s="15">
        <v>-457870587</v>
      </c>
      <c r="K10" s="15">
        <v>133750</v>
      </c>
      <c r="M10" s="15">
        <v>5122841942</v>
      </c>
      <c r="O10" s="15">
        <v>3821953597</v>
      </c>
      <c r="Q10" s="46">
        <v>1300888345</v>
      </c>
      <c r="R10" s="46"/>
    </row>
    <row r="11" spans="1:18" ht="21.75" customHeight="1">
      <c r="A11" s="6" t="s">
        <v>38</v>
      </c>
      <c r="C11" s="15">
        <v>14456055</v>
      </c>
      <c r="E11" s="15">
        <v>186476026033</v>
      </c>
      <c r="G11" s="15">
        <v>238402427128</v>
      </c>
      <c r="I11" s="15">
        <v>-51926401094</v>
      </c>
      <c r="K11" s="15">
        <v>14456055</v>
      </c>
      <c r="M11" s="15">
        <v>186476026033</v>
      </c>
      <c r="O11" s="15">
        <v>166209208465</v>
      </c>
      <c r="Q11" s="46">
        <v>20266817568</v>
      </c>
      <c r="R11" s="46"/>
    </row>
    <row r="12" spans="1:18" ht="21.75" customHeight="1">
      <c r="A12" s="6" t="s">
        <v>45</v>
      </c>
      <c r="C12" s="15">
        <v>14860920</v>
      </c>
      <c r="E12" s="15">
        <v>301851542959</v>
      </c>
      <c r="G12" s="15">
        <v>316155206695</v>
      </c>
      <c r="I12" s="15">
        <v>-14303663735</v>
      </c>
      <c r="K12" s="15">
        <v>14860920</v>
      </c>
      <c r="M12" s="15">
        <v>301851542959</v>
      </c>
      <c r="O12" s="15">
        <v>268126641321</v>
      </c>
      <c r="Q12" s="46">
        <v>33724901638</v>
      </c>
      <c r="R12" s="46"/>
    </row>
    <row r="13" spans="1:18" ht="21.75" customHeight="1">
      <c r="A13" s="6" t="s">
        <v>42</v>
      </c>
      <c r="C13" s="15">
        <v>1256500</v>
      </c>
      <c r="E13" s="15">
        <v>8166456520</v>
      </c>
      <c r="G13" s="15">
        <v>10391153577</v>
      </c>
      <c r="I13" s="15">
        <v>-2224697056</v>
      </c>
      <c r="K13" s="15">
        <v>1256500</v>
      </c>
      <c r="M13" s="15">
        <v>8166456520</v>
      </c>
      <c r="O13" s="15">
        <v>7911683326</v>
      </c>
      <c r="Q13" s="46">
        <v>254773194</v>
      </c>
      <c r="R13" s="46"/>
    </row>
    <row r="14" spans="1:18" ht="21.75" customHeight="1">
      <c r="A14" s="6" t="s">
        <v>44</v>
      </c>
      <c r="C14" s="15">
        <v>89381219</v>
      </c>
      <c r="E14" s="15">
        <v>1200866691478</v>
      </c>
      <c r="G14" s="15">
        <v>1456595561401</v>
      </c>
      <c r="I14" s="15">
        <v>-255728869922</v>
      </c>
      <c r="K14" s="15">
        <v>89381219</v>
      </c>
      <c r="M14" s="15">
        <v>1200866691478</v>
      </c>
      <c r="O14" s="15">
        <v>679731779461</v>
      </c>
      <c r="Q14" s="46">
        <v>521134912017</v>
      </c>
      <c r="R14" s="46"/>
    </row>
    <row r="15" spans="1:18" ht="21.75" customHeight="1">
      <c r="A15" s="6" t="s">
        <v>36</v>
      </c>
      <c r="C15" s="15">
        <v>1440000</v>
      </c>
      <c r="E15" s="15">
        <v>173907621648</v>
      </c>
      <c r="G15" s="15">
        <v>180194644368</v>
      </c>
      <c r="I15" s="15">
        <v>-6287022720</v>
      </c>
      <c r="K15" s="15">
        <v>1440000</v>
      </c>
      <c r="M15" s="15">
        <v>173907621648</v>
      </c>
      <c r="O15" s="15">
        <v>171485553600</v>
      </c>
      <c r="Q15" s="46">
        <v>2422068047</v>
      </c>
      <c r="R15" s="46"/>
    </row>
    <row r="16" spans="1:18" ht="21.75" customHeight="1">
      <c r="A16" s="6" t="s">
        <v>31</v>
      </c>
      <c r="C16" s="15">
        <v>64860375</v>
      </c>
      <c r="E16" s="15">
        <v>409323267355</v>
      </c>
      <c r="G16" s="15">
        <v>375212995076</v>
      </c>
      <c r="I16" s="15">
        <v>34110272279</v>
      </c>
      <c r="K16" s="15">
        <v>64860375</v>
      </c>
      <c r="M16" s="15">
        <v>409323267355</v>
      </c>
      <c r="O16" s="15">
        <v>266418885931</v>
      </c>
      <c r="Q16" s="46">
        <v>142904381424</v>
      </c>
      <c r="R16" s="46"/>
    </row>
    <row r="17" spans="1:18" ht="21.75" customHeight="1">
      <c r="A17" s="6" t="s">
        <v>53</v>
      </c>
      <c r="C17" s="15">
        <v>1500000</v>
      </c>
      <c r="E17" s="15">
        <v>14095195350</v>
      </c>
      <c r="G17" s="15">
        <v>12182124600</v>
      </c>
      <c r="I17" s="15">
        <v>1913070749</v>
      </c>
      <c r="K17" s="15">
        <v>1500000</v>
      </c>
      <c r="M17" s="15">
        <v>14095195350</v>
      </c>
      <c r="O17" s="15">
        <v>12182124600</v>
      </c>
      <c r="Q17" s="46">
        <v>1913070749</v>
      </c>
      <c r="R17" s="46"/>
    </row>
    <row r="18" spans="1:18" ht="21.75" customHeight="1">
      <c r="A18" s="6" t="s">
        <v>25</v>
      </c>
      <c r="C18" s="15">
        <v>17300000</v>
      </c>
      <c r="E18" s="15">
        <v>140591759490</v>
      </c>
      <c r="G18" s="15">
        <v>170289408320</v>
      </c>
      <c r="I18" s="15">
        <v>-29697648830</v>
      </c>
      <c r="K18" s="15">
        <v>17300000</v>
      </c>
      <c r="M18" s="15">
        <v>140591759490</v>
      </c>
      <c r="O18" s="15">
        <v>154773585001</v>
      </c>
      <c r="Q18" s="46">
        <v>-14181825511</v>
      </c>
      <c r="R18" s="46"/>
    </row>
    <row r="19" spans="1:18" ht="21.75" customHeight="1">
      <c r="A19" s="6" t="s">
        <v>29</v>
      </c>
      <c r="C19" s="15">
        <v>17250862</v>
      </c>
      <c r="E19" s="15">
        <v>105615054202</v>
      </c>
      <c r="G19" s="15">
        <v>135682295006</v>
      </c>
      <c r="I19" s="15">
        <v>-30067240803</v>
      </c>
      <c r="K19" s="15">
        <v>17250862</v>
      </c>
      <c r="M19" s="15">
        <v>105615054202</v>
      </c>
      <c r="O19" s="15">
        <v>135036467921</v>
      </c>
      <c r="Q19" s="46">
        <v>-29421413718</v>
      </c>
      <c r="R19" s="46"/>
    </row>
    <row r="20" spans="1:18" ht="21.75" customHeight="1">
      <c r="A20" s="6" t="s">
        <v>46</v>
      </c>
      <c r="C20" s="15">
        <v>257500</v>
      </c>
      <c r="E20" s="15">
        <v>4203131686</v>
      </c>
      <c r="G20" s="15">
        <v>4829130022</v>
      </c>
      <c r="I20" s="15">
        <v>-625998335</v>
      </c>
      <c r="K20" s="15">
        <v>257500</v>
      </c>
      <c r="M20" s="15">
        <v>4203131686</v>
      </c>
      <c r="O20" s="15">
        <v>4208347527</v>
      </c>
      <c r="Q20" s="46">
        <v>-5215840</v>
      </c>
      <c r="R20" s="46"/>
    </row>
    <row r="21" spans="1:18" ht="21.75" customHeight="1">
      <c r="A21" s="6" t="s">
        <v>23</v>
      </c>
      <c r="C21" s="15">
        <v>8614506</v>
      </c>
      <c r="E21" s="15">
        <v>394400838178</v>
      </c>
      <c r="G21" s="15">
        <v>518773014066</v>
      </c>
      <c r="I21" s="15">
        <v>-124372175887</v>
      </c>
      <c r="K21" s="15">
        <v>8614506</v>
      </c>
      <c r="M21" s="15">
        <v>394400838178</v>
      </c>
      <c r="O21" s="15">
        <v>412491088356</v>
      </c>
      <c r="Q21" s="46">
        <v>-18090250177</v>
      </c>
      <c r="R21" s="46"/>
    </row>
    <row r="22" spans="1:18" ht="21.75" customHeight="1">
      <c r="A22" s="6" t="s">
        <v>47</v>
      </c>
      <c r="C22" s="15">
        <v>26122298</v>
      </c>
      <c r="E22" s="15">
        <v>354590697666</v>
      </c>
      <c r="G22" s="15">
        <v>432870223028</v>
      </c>
      <c r="I22" s="15">
        <v>-78279525361</v>
      </c>
      <c r="K22" s="15">
        <v>26122298</v>
      </c>
      <c r="M22" s="15">
        <v>354590697666</v>
      </c>
      <c r="O22" s="15">
        <v>283433875726</v>
      </c>
      <c r="Q22" s="46">
        <v>71156821940</v>
      </c>
      <c r="R22" s="46"/>
    </row>
    <row r="23" spans="1:18" ht="21.75" customHeight="1">
      <c r="A23" s="6" t="s">
        <v>24</v>
      </c>
      <c r="C23" s="15">
        <v>66889439</v>
      </c>
      <c r="E23" s="15">
        <v>466597856964</v>
      </c>
      <c r="G23" s="15">
        <v>495137981928</v>
      </c>
      <c r="I23" s="15">
        <v>-28540124963</v>
      </c>
      <c r="K23" s="15">
        <v>66889439</v>
      </c>
      <c r="M23" s="15">
        <v>466597856964</v>
      </c>
      <c r="O23" s="15">
        <v>564512383695</v>
      </c>
      <c r="Q23" s="46">
        <v>-97914526730</v>
      </c>
      <c r="R23" s="46"/>
    </row>
    <row r="24" spans="1:18" ht="21.75" customHeight="1">
      <c r="A24" s="6" t="s">
        <v>21</v>
      </c>
      <c r="C24" s="15">
        <v>56450989</v>
      </c>
      <c r="E24" s="15">
        <v>422350256326</v>
      </c>
      <c r="G24" s="15">
        <v>508612775523</v>
      </c>
      <c r="I24" s="15">
        <v>-86262519196</v>
      </c>
      <c r="K24" s="15">
        <v>56450989</v>
      </c>
      <c r="M24" s="15">
        <v>422350256326</v>
      </c>
      <c r="O24" s="15">
        <v>262932277841</v>
      </c>
      <c r="Q24" s="46">
        <v>159417978485</v>
      </c>
      <c r="R24" s="46"/>
    </row>
    <row r="25" spans="1:18" ht="21.75" customHeight="1">
      <c r="A25" s="6" t="s">
        <v>51</v>
      </c>
      <c r="C25" s="15">
        <v>10200</v>
      </c>
      <c r="E25" s="15">
        <v>471311778</v>
      </c>
      <c r="G25" s="15">
        <v>464490120</v>
      </c>
      <c r="I25" s="15">
        <v>6821658</v>
      </c>
      <c r="K25" s="15">
        <v>10200</v>
      </c>
      <c r="M25" s="15">
        <v>471311778</v>
      </c>
      <c r="O25" s="15">
        <v>465323353</v>
      </c>
      <c r="Q25" s="46">
        <v>5988425</v>
      </c>
      <c r="R25" s="46"/>
    </row>
    <row r="26" spans="1:18" ht="21.75" customHeight="1">
      <c r="A26" s="6" t="s">
        <v>40</v>
      </c>
      <c r="C26" s="15">
        <v>14040447</v>
      </c>
      <c r="E26" s="15">
        <v>175402801599</v>
      </c>
      <c r="G26" s="15">
        <v>156316078947</v>
      </c>
      <c r="I26" s="15">
        <v>19086722652</v>
      </c>
      <c r="K26" s="15">
        <v>14040447</v>
      </c>
      <c r="M26" s="15">
        <v>175402801599</v>
      </c>
      <c r="O26" s="15">
        <v>133380201533</v>
      </c>
      <c r="Q26" s="46">
        <v>42022600066</v>
      </c>
      <c r="R26" s="46"/>
    </row>
    <row r="27" spans="1:18" ht="21.75" customHeight="1">
      <c r="A27" s="6" t="s">
        <v>19</v>
      </c>
      <c r="C27" s="15">
        <v>68560262</v>
      </c>
      <c r="E27" s="15">
        <v>133475431284</v>
      </c>
      <c r="G27" s="15">
        <v>151979670484</v>
      </c>
      <c r="I27" s="15">
        <v>-18504239199</v>
      </c>
      <c r="K27" s="15">
        <v>68560262</v>
      </c>
      <c r="M27" s="15">
        <v>133475431284</v>
      </c>
      <c r="O27" s="15">
        <v>127114215720</v>
      </c>
      <c r="Q27" s="46">
        <v>6361215564</v>
      </c>
      <c r="R27" s="46"/>
    </row>
    <row r="28" spans="1:18" ht="21.75" customHeight="1">
      <c r="A28" s="6" t="s">
        <v>26</v>
      </c>
      <c r="C28" s="15">
        <v>7528624</v>
      </c>
      <c r="E28" s="15">
        <v>62751592986</v>
      </c>
      <c r="G28" s="15">
        <v>74560191897</v>
      </c>
      <c r="I28" s="15">
        <v>-11808598910</v>
      </c>
      <c r="K28" s="15">
        <v>7528624</v>
      </c>
      <c r="M28" s="15">
        <v>62751592986</v>
      </c>
      <c r="O28" s="15">
        <v>73463731392</v>
      </c>
      <c r="Q28" s="46">
        <v>-10712138405</v>
      </c>
      <c r="R28" s="46"/>
    </row>
    <row r="29" spans="1:18" ht="21.75" customHeight="1">
      <c r="A29" s="6" t="s">
        <v>30</v>
      </c>
      <c r="C29" s="15">
        <v>4388000</v>
      </c>
      <c r="E29" s="15">
        <v>31044595818</v>
      </c>
      <c r="G29" s="15">
        <v>18586666843</v>
      </c>
      <c r="I29" s="15">
        <v>12457928975</v>
      </c>
      <c r="K29" s="15">
        <v>4388000</v>
      </c>
      <c r="M29" s="15">
        <v>31044595818</v>
      </c>
      <c r="O29" s="15">
        <v>40609209112</v>
      </c>
      <c r="Q29" s="46">
        <v>-9564613293</v>
      </c>
      <c r="R29" s="46"/>
    </row>
    <row r="30" spans="1:18" ht="21.75" customHeight="1">
      <c r="A30" s="6" t="s">
        <v>35</v>
      </c>
      <c r="C30" s="15">
        <v>2535127</v>
      </c>
      <c r="E30" s="15">
        <v>316076403340</v>
      </c>
      <c r="G30" s="15">
        <v>346212458350</v>
      </c>
      <c r="I30" s="15">
        <v>-30136055009</v>
      </c>
      <c r="K30" s="15">
        <v>2535127</v>
      </c>
      <c r="M30" s="15">
        <v>316076403340</v>
      </c>
      <c r="O30" s="15">
        <v>300993935245</v>
      </c>
      <c r="Q30" s="46">
        <v>15082468095</v>
      </c>
      <c r="R30" s="46"/>
    </row>
    <row r="31" spans="1:18" ht="21.75" customHeight="1">
      <c r="A31" s="6" t="s">
        <v>32</v>
      </c>
      <c r="C31" s="15">
        <v>26282424</v>
      </c>
      <c r="E31" s="15">
        <v>465514806395</v>
      </c>
      <c r="G31" s="15">
        <v>631118112872</v>
      </c>
      <c r="I31" s="15">
        <v>-165603306476</v>
      </c>
      <c r="K31" s="15">
        <v>26282424</v>
      </c>
      <c r="M31" s="15">
        <v>465514806395</v>
      </c>
      <c r="O31" s="15">
        <v>517452915412</v>
      </c>
      <c r="Q31" s="46">
        <v>-51938109016</v>
      </c>
      <c r="R31" s="46"/>
    </row>
    <row r="32" spans="1:18" ht="21.75" customHeight="1">
      <c r="A32" s="6" t="s">
        <v>50</v>
      </c>
      <c r="C32" s="15">
        <v>360000</v>
      </c>
      <c r="E32" s="15">
        <v>4254456852</v>
      </c>
      <c r="G32" s="15">
        <v>4672400976</v>
      </c>
      <c r="I32" s="15">
        <v>-417944124</v>
      </c>
      <c r="K32" s="15">
        <v>360000</v>
      </c>
      <c r="M32" s="15">
        <v>4254456852</v>
      </c>
      <c r="O32" s="15">
        <v>3549219768</v>
      </c>
      <c r="Q32" s="46">
        <v>705237083</v>
      </c>
      <c r="R32" s="46"/>
    </row>
    <row r="33" spans="1:18" ht="21.75" customHeight="1">
      <c r="A33" s="6" t="s">
        <v>37</v>
      </c>
      <c r="C33" s="15">
        <v>58840073</v>
      </c>
      <c r="E33" s="15">
        <v>214448983712</v>
      </c>
      <c r="G33" s="15">
        <v>232110103533</v>
      </c>
      <c r="I33" s="15">
        <v>-17661119820</v>
      </c>
      <c r="K33" s="15">
        <v>58840073</v>
      </c>
      <c r="M33" s="15">
        <v>214448983712</v>
      </c>
      <c r="O33" s="15">
        <v>175091122240</v>
      </c>
      <c r="Q33" s="46">
        <v>39357861472</v>
      </c>
      <c r="R33" s="46"/>
    </row>
    <row r="34" spans="1:18" ht="21.75" customHeight="1">
      <c r="A34" s="6" t="s">
        <v>34</v>
      </c>
      <c r="C34" s="15">
        <v>47601145</v>
      </c>
      <c r="E34" s="15">
        <v>328270657636</v>
      </c>
      <c r="G34" s="15">
        <v>413762728186</v>
      </c>
      <c r="I34" s="15">
        <v>-85492070549</v>
      </c>
      <c r="K34" s="15">
        <v>47601145</v>
      </c>
      <c r="M34" s="15">
        <v>328270657636</v>
      </c>
      <c r="O34" s="15">
        <v>335270960659</v>
      </c>
      <c r="Q34" s="46">
        <v>-7000303022</v>
      </c>
      <c r="R34" s="46"/>
    </row>
    <row r="35" spans="1:18" ht="21.75" customHeight="1">
      <c r="A35" s="6" t="s">
        <v>43</v>
      </c>
      <c r="C35" s="15">
        <v>14185143</v>
      </c>
      <c r="E35" s="15">
        <v>256877726164</v>
      </c>
      <c r="G35" s="15">
        <v>296554728251</v>
      </c>
      <c r="I35" s="15">
        <v>-39677002086</v>
      </c>
      <c r="K35" s="15">
        <v>14185143</v>
      </c>
      <c r="M35" s="15">
        <v>256877726164</v>
      </c>
      <c r="O35" s="15">
        <v>201953438655</v>
      </c>
      <c r="Q35" s="46">
        <v>54924287509</v>
      </c>
      <c r="R35" s="46"/>
    </row>
    <row r="36" spans="1:18" ht="21.75" customHeight="1">
      <c r="A36" s="6" t="s">
        <v>49</v>
      </c>
      <c r="C36" s="15">
        <v>12705173</v>
      </c>
      <c r="E36" s="15">
        <v>71733613852</v>
      </c>
      <c r="G36" s="15">
        <v>74507145495</v>
      </c>
      <c r="I36" s="15">
        <v>-2773531642</v>
      </c>
      <c r="K36" s="15">
        <v>12705173</v>
      </c>
      <c r="M36" s="15">
        <v>71733613852</v>
      </c>
      <c r="O36" s="15">
        <v>44415707708</v>
      </c>
      <c r="Q36" s="46">
        <v>27317906144</v>
      </c>
      <c r="R36" s="46"/>
    </row>
    <row r="37" spans="1:18" ht="21.75" customHeight="1">
      <c r="A37" s="6" t="s">
        <v>41</v>
      </c>
      <c r="C37" s="15">
        <v>113463058</v>
      </c>
      <c r="E37" s="15">
        <v>169104154819</v>
      </c>
      <c r="G37" s="15">
        <v>212449760415</v>
      </c>
      <c r="I37" s="15">
        <v>-43345605595</v>
      </c>
      <c r="K37" s="15">
        <v>113463058</v>
      </c>
      <c r="M37" s="15">
        <v>169104154819</v>
      </c>
      <c r="O37" s="15">
        <v>223260891253</v>
      </c>
      <c r="Q37" s="46">
        <v>-54156736433</v>
      </c>
      <c r="R37" s="46"/>
    </row>
    <row r="38" spans="1:18" ht="21.75" customHeight="1">
      <c r="A38" s="6" t="s">
        <v>48</v>
      </c>
      <c r="C38" s="15">
        <v>37252222</v>
      </c>
      <c r="E38" s="15">
        <v>138135448304</v>
      </c>
      <c r="G38" s="15">
        <v>147783120771</v>
      </c>
      <c r="I38" s="15">
        <v>-9647672466</v>
      </c>
      <c r="K38" s="15">
        <v>37252222</v>
      </c>
      <c r="M38" s="15">
        <v>138135448304</v>
      </c>
      <c r="O38" s="15">
        <v>203842716807</v>
      </c>
      <c r="Q38" s="46">
        <v>-65707268502</v>
      </c>
      <c r="R38" s="46"/>
    </row>
    <row r="39" spans="1:18" ht="21.75" customHeight="1">
      <c r="A39" s="6" t="s">
        <v>22</v>
      </c>
      <c r="C39" s="15">
        <v>1340381</v>
      </c>
      <c r="E39" s="15">
        <v>699231338300</v>
      </c>
      <c r="G39" s="15">
        <v>853860378352</v>
      </c>
      <c r="I39" s="15">
        <v>-154629040051</v>
      </c>
      <c r="K39" s="15">
        <v>1340381</v>
      </c>
      <c r="M39" s="15">
        <v>699231338300</v>
      </c>
      <c r="O39" s="15">
        <v>379530100015</v>
      </c>
      <c r="Q39" s="46">
        <v>319701238285</v>
      </c>
      <c r="R39" s="46"/>
    </row>
    <row r="40" spans="1:18" ht="21.75" customHeight="1">
      <c r="A40" s="6" t="s">
        <v>28</v>
      </c>
      <c r="C40" s="15">
        <v>7886908</v>
      </c>
      <c r="E40" s="15">
        <v>73955153800</v>
      </c>
      <c r="G40" s="15">
        <v>109131121530</v>
      </c>
      <c r="I40" s="15">
        <v>-35175967729</v>
      </c>
      <c r="K40" s="15">
        <v>7886908</v>
      </c>
      <c r="M40" s="15">
        <v>73955153800</v>
      </c>
      <c r="O40" s="15">
        <v>66290964730</v>
      </c>
      <c r="Q40" s="46">
        <v>7664189070</v>
      </c>
      <c r="R40" s="46"/>
    </row>
    <row r="41" spans="1:18" ht="21.75" customHeight="1">
      <c r="A41" s="6" t="s">
        <v>27</v>
      </c>
      <c r="C41" s="15">
        <v>27252778</v>
      </c>
      <c r="E41" s="15">
        <v>159278051613</v>
      </c>
      <c r="G41" s="15">
        <v>189294798182</v>
      </c>
      <c r="I41" s="15">
        <v>-30016746568</v>
      </c>
      <c r="K41" s="15">
        <v>27252778</v>
      </c>
      <c r="M41" s="15">
        <v>159278051613</v>
      </c>
      <c r="O41" s="15">
        <v>165478922141</v>
      </c>
      <c r="Q41" s="46">
        <v>-6200870527</v>
      </c>
      <c r="R41" s="46"/>
    </row>
    <row r="42" spans="1:18" ht="21.75" customHeight="1">
      <c r="A42" s="7" t="s">
        <v>39</v>
      </c>
      <c r="C42" s="15">
        <v>207017682</v>
      </c>
      <c r="E42" s="16">
        <v>692256757022</v>
      </c>
      <c r="G42" s="16">
        <v>815096383342</v>
      </c>
      <c r="I42" s="16">
        <f>-122839626319-26</f>
        <v>-122839626345</v>
      </c>
      <c r="K42" s="15">
        <v>207017682</v>
      </c>
      <c r="M42" s="16">
        <v>692256757022</v>
      </c>
      <c r="O42" s="16">
        <v>711614773391</v>
      </c>
      <c r="Q42" s="56">
        <f>-19358016368-9</f>
        <v>-19358016377</v>
      </c>
      <c r="R42" s="56"/>
    </row>
    <row r="43" spans="1:18" ht="21.75" customHeight="1">
      <c r="A43" s="8" t="s">
        <v>54</v>
      </c>
      <c r="C43" s="15"/>
      <c r="E43" s="17">
        <v>8998820605513</v>
      </c>
      <c r="G43" s="17">
        <v>10574306728407</v>
      </c>
      <c r="I43" s="17">
        <f>SUM(I8:I42)</f>
        <v>-1575486122894</v>
      </c>
      <c r="K43" s="15"/>
      <c r="M43" s="17">
        <v>8998820605513</v>
      </c>
      <c r="O43" s="17">
        <v>7710720351772</v>
      </c>
      <c r="Q43" s="57">
        <f>SUM(Q8:R42)</f>
        <v>1288100253741</v>
      </c>
      <c r="R43" s="57"/>
    </row>
    <row r="45" spans="1:18">
      <c r="I45" s="20"/>
      <c r="Q45" s="20"/>
    </row>
    <row r="47" spans="1:18">
      <c r="I47" s="20"/>
    </row>
    <row r="48" spans="1:18">
      <c r="Q48" s="20"/>
    </row>
  </sheetData>
  <mergeCells count="44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43:R43"/>
    <mergeCell ref="Q38:R38"/>
    <mergeCell ref="Q39:R39"/>
    <mergeCell ref="Q40:R40"/>
    <mergeCell ref="Q41:R41"/>
    <mergeCell ref="Q42:R42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53"/>
  <sheetViews>
    <sheetView rightToLeft="1" workbookViewId="0">
      <selection activeCell="AD9" sqref="AD9"/>
    </sheetView>
  </sheetViews>
  <sheetFormatPr defaultRowHeight="12.75"/>
  <cols>
    <col min="1" max="2" width="2.5703125" customWidth="1"/>
    <col min="3" max="3" width="23.42578125" customWidth="1"/>
    <col min="4" max="5" width="1.28515625" style="11" customWidth="1"/>
    <col min="6" max="6" width="13.7109375" style="11" bestFit="1" customWidth="1"/>
    <col min="7" max="7" width="1.28515625" style="11" customWidth="1"/>
    <col min="8" max="8" width="17.5703125" style="11" customWidth="1"/>
    <col min="9" max="9" width="1.28515625" style="11" customWidth="1"/>
    <col min="10" max="10" width="18.85546875" style="11" bestFit="1" customWidth="1"/>
    <col min="11" max="11" width="1.28515625" style="11" customWidth="1"/>
    <col min="12" max="12" width="14.28515625" style="11" customWidth="1"/>
    <col min="13" max="13" width="1.28515625" style="11" customWidth="1"/>
    <col min="14" max="14" width="16" style="11" bestFit="1" customWidth="1"/>
    <col min="15" max="15" width="1.28515625" style="11" customWidth="1"/>
    <col min="16" max="16" width="14.28515625" style="11" customWidth="1"/>
    <col min="17" max="17" width="1.28515625" style="11" customWidth="1"/>
    <col min="18" max="18" width="17" style="11" bestFit="1" customWidth="1"/>
    <col min="19" max="19" width="1.28515625" style="11" customWidth="1"/>
    <col min="20" max="20" width="15.5703125" style="11" customWidth="1"/>
    <col min="21" max="21" width="1.28515625" style="11" customWidth="1"/>
    <col min="22" max="22" width="15.5703125" style="11" customWidth="1"/>
    <col min="23" max="23" width="1.28515625" style="11" customWidth="1"/>
    <col min="24" max="24" width="17.7109375" style="11" bestFit="1" customWidth="1"/>
    <col min="25" max="25" width="1.28515625" style="11" customWidth="1"/>
    <col min="26" max="26" width="17.7109375" style="11" bestFit="1" customWidth="1"/>
    <col min="27" max="27" width="1.28515625" style="11" customWidth="1"/>
    <col min="28" max="28" width="19.5703125" style="11" customWidth="1"/>
    <col min="29" max="29" width="0.28515625" customWidth="1"/>
    <col min="30" max="30" width="16.42578125" style="42" bestFit="1" customWidth="1"/>
  </cols>
  <sheetData>
    <row r="1" spans="1:30" ht="29.1" customHeight="1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</row>
    <row r="2" spans="1:30" ht="21.75" customHeight="1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</row>
    <row r="3" spans="1:30" ht="21.75" customHeight="1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</row>
    <row r="4" spans="1:30" ht="14.45" customHeight="1">
      <c r="A4" s="1" t="s">
        <v>3</v>
      </c>
      <c r="B4" s="53" t="s">
        <v>4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</row>
    <row r="5" spans="1:30" ht="14.45" customHeight="1">
      <c r="A5" s="53" t="s">
        <v>5</v>
      </c>
      <c r="B5" s="53"/>
      <c r="C5" s="53" t="s">
        <v>6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</row>
    <row r="6" spans="1:30" ht="14.45" customHeight="1">
      <c r="F6" s="48" t="s">
        <v>7</v>
      </c>
      <c r="G6" s="48"/>
      <c r="H6" s="48"/>
      <c r="I6" s="48"/>
      <c r="J6" s="48"/>
      <c r="L6" s="48" t="s">
        <v>8</v>
      </c>
      <c r="M6" s="48"/>
      <c r="N6" s="48"/>
      <c r="O6" s="48"/>
      <c r="P6" s="48"/>
      <c r="Q6" s="48"/>
      <c r="R6" s="48"/>
      <c r="T6" s="48" t="s">
        <v>9</v>
      </c>
      <c r="U6" s="48"/>
      <c r="V6" s="48"/>
      <c r="W6" s="48"/>
      <c r="X6" s="48"/>
      <c r="Y6" s="48"/>
      <c r="Z6" s="48"/>
      <c r="AA6" s="48"/>
      <c r="AB6" s="48"/>
    </row>
    <row r="7" spans="1:30" ht="14.45" customHeight="1">
      <c r="F7" s="12"/>
      <c r="G7" s="12"/>
      <c r="H7" s="12"/>
      <c r="I7" s="12"/>
      <c r="J7" s="12"/>
      <c r="L7" s="51" t="s">
        <v>10</v>
      </c>
      <c r="M7" s="51"/>
      <c r="N7" s="51"/>
      <c r="O7" s="12"/>
      <c r="P7" s="51" t="s">
        <v>11</v>
      </c>
      <c r="Q7" s="51"/>
      <c r="R7" s="51"/>
      <c r="T7" s="12"/>
      <c r="U7" s="12"/>
      <c r="V7" s="12"/>
      <c r="W7" s="12"/>
      <c r="X7" s="12"/>
      <c r="Y7" s="12"/>
      <c r="Z7" s="12"/>
      <c r="AA7" s="12"/>
      <c r="AB7" s="12"/>
    </row>
    <row r="8" spans="1:30" ht="14.45" customHeight="1">
      <c r="A8" s="48" t="s">
        <v>12</v>
      </c>
      <c r="B8" s="48"/>
      <c r="C8" s="48"/>
      <c r="E8" s="48" t="s">
        <v>13</v>
      </c>
      <c r="F8" s="48"/>
      <c r="H8" s="2" t="s">
        <v>14</v>
      </c>
      <c r="J8" s="2" t="s">
        <v>15</v>
      </c>
      <c r="L8" s="4" t="s">
        <v>13</v>
      </c>
      <c r="M8" s="12"/>
      <c r="N8" s="4" t="s">
        <v>14</v>
      </c>
      <c r="P8" s="4" t="s">
        <v>13</v>
      </c>
      <c r="Q8" s="12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30" ht="21.75" customHeight="1">
      <c r="A9" s="49" t="s">
        <v>19</v>
      </c>
      <c r="B9" s="49"/>
      <c r="C9" s="49"/>
      <c r="E9" s="50">
        <v>68560262</v>
      </c>
      <c r="F9" s="50"/>
      <c r="H9" s="13">
        <v>127114215720</v>
      </c>
      <c r="J9" s="13">
        <v>151979670484.36899</v>
      </c>
      <c r="L9" s="13">
        <v>0</v>
      </c>
      <c r="N9" s="13">
        <v>0</v>
      </c>
      <c r="P9" s="13">
        <v>0</v>
      </c>
      <c r="R9" s="13">
        <v>0</v>
      </c>
      <c r="T9" s="13">
        <v>68560262</v>
      </c>
      <c r="V9" s="13">
        <v>1962</v>
      </c>
      <c r="X9" s="13">
        <v>127114215720</v>
      </c>
      <c r="Z9" s="13">
        <v>133475431284.84</v>
      </c>
      <c r="AB9" s="14">
        <f>Z9/9088718561896*100</f>
        <v>1.4685836113842177</v>
      </c>
      <c r="AD9" s="43">
        <v>9088718561896</v>
      </c>
    </row>
    <row r="10" spans="1:30" ht="21.75" customHeight="1">
      <c r="A10" s="45" t="s">
        <v>20</v>
      </c>
      <c r="B10" s="45"/>
      <c r="C10" s="45"/>
      <c r="E10" s="46">
        <v>80802471</v>
      </c>
      <c r="F10" s="46"/>
      <c r="H10" s="15">
        <v>358582581899</v>
      </c>
      <c r="J10" s="15">
        <v>643828279230.33496</v>
      </c>
      <c r="L10" s="15">
        <v>0</v>
      </c>
      <c r="N10" s="15">
        <v>0</v>
      </c>
      <c r="P10" s="15">
        <v>0</v>
      </c>
      <c r="R10" s="15">
        <v>0</v>
      </c>
      <c r="T10" s="15">
        <v>80802471</v>
      </c>
      <c r="V10" s="15">
        <v>6330</v>
      </c>
      <c r="X10" s="15">
        <v>358582581899</v>
      </c>
      <c r="Z10" s="15">
        <v>507525903801.74597</v>
      </c>
      <c r="AB10" s="59">
        <f t="shared" ref="AB10:AB44" si="0">Z10/9088718561896*100</f>
        <v>5.5841304838013475</v>
      </c>
      <c r="AD10" s="42">
        <f>Z9/AD9*100</f>
        <v>1.4685836113842177</v>
      </c>
    </row>
    <row r="11" spans="1:30" ht="21.75" customHeight="1">
      <c r="A11" s="45" t="s">
        <v>21</v>
      </c>
      <c r="B11" s="45"/>
      <c r="C11" s="45"/>
      <c r="E11" s="46">
        <v>56450989</v>
      </c>
      <c r="F11" s="46"/>
      <c r="H11" s="15">
        <v>259775570685</v>
      </c>
      <c r="J11" s="15">
        <v>508612775523.672</v>
      </c>
      <c r="L11" s="15">
        <v>0</v>
      </c>
      <c r="N11" s="15">
        <v>0</v>
      </c>
      <c r="P11" s="15">
        <v>0</v>
      </c>
      <c r="R11" s="15">
        <v>0</v>
      </c>
      <c r="T11" s="15">
        <v>56450989</v>
      </c>
      <c r="V11" s="15">
        <v>7540</v>
      </c>
      <c r="X11" s="15">
        <v>259775570685</v>
      </c>
      <c r="Z11" s="15">
        <v>422350256326.92603</v>
      </c>
      <c r="AB11" s="59">
        <f t="shared" si="0"/>
        <v>4.6469725456964683</v>
      </c>
    </row>
    <row r="12" spans="1:30" ht="21.75" customHeight="1">
      <c r="A12" s="45" t="s">
        <v>22</v>
      </c>
      <c r="B12" s="45"/>
      <c r="C12" s="45"/>
      <c r="E12" s="46">
        <v>1491158</v>
      </c>
      <c r="F12" s="46"/>
      <c r="H12" s="15">
        <v>269824202603</v>
      </c>
      <c r="J12" s="15">
        <v>896553023093.55396</v>
      </c>
      <c r="L12" s="15">
        <v>0</v>
      </c>
      <c r="N12" s="15">
        <v>0</v>
      </c>
      <c r="P12" s="15">
        <v>-150777</v>
      </c>
      <c r="R12" s="15">
        <v>80374265776</v>
      </c>
      <c r="T12" s="15">
        <v>1340381</v>
      </c>
      <c r="V12" s="15">
        <v>525730</v>
      </c>
      <c r="X12" s="15">
        <v>242541189141</v>
      </c>
      <c r="Z12" s="15">
        <v>699231338300.80505</v>
      </c>
      <c r="AB12" s="59">
        <f t="shared" si="0"/>
        <v>7.6933985086995396</v>
      </c>
    </row>
    <row r="13" spans="1:30" ht="21.75" customHeight="1">
      <c r="A13" s="45" t="s">
        <v>23</v>
      </c>
      <c r="B13" s="45"/>
      <c r="C13" s="45"/>
      <c r="E13" s="46">
        <v>8614506</v>
      </c>
      <c r="F13" s="46"/>
      <c r="H13" s="15">
        <v>218067768572</v>
      </c>
      <c r="J13" s="15">
        <v>518773014066.54797</v>
      </c>
      <c r="L13" s="15">
        <v>0</v>
      </c>
      <c r="N13" s="15">
        <v>0</v>
      </c>
      <c r="P13" s="15">
        <v>0</v>
      </c>
      <c r="R13" s="15">
        <v>0</v>
      </c>
      <c r="T13" s="15">
        <v>8614506</v>
      </c>
      <c r="V13" s="15">
        <v>46140</v>
      </c>
      <c r="X13" s="15">
        <v>218067768572</v>
      </c>
      <c r="Z13" s="15">
        <v>394400838178.12701</v>
      </c>
      <c r="AB13" s="59">
        <f t="shared" si="0"/>
        <v>4.3394548471512024</v>
      </c>
    </row>
    <row r="14" spans="1:30" ht="21.75" customHeight="1">
      <c r="A14" s="45" t="s">
        <v>24</v>
      </c>
      <c r="B14" s="45"/>
      <c r="C14" s="45"/>
      <c r="E14" s="46">
        <v>66889439</v>
      </c>
      <c r="F14" s="46"/>
      <c r="H14" s="15">
        <v>387147409049</v>
      </c>
      <c r="J14" s="15">
        <v>495137981928.51398</v>
      </c>
      <c r="L14" s="15">
        <v>0</v>
      </c>
      <c r="N14" s="15">
        <v>0</v>
      </c>
      <c r="P14" s="15">
        <v>0</v>
      </c>
      <c r="R14" s="15">
        <v>0</v>
      </c>
      <c r="T14" s="15">
        <v>66889439</v>
      </c>
      <c r="V14" s="15">
        <v>7030</v>
      </c>
      <c r="X14" s="15">
        <v>387147409049</v>
      </c>
      <c r="Z14" s="15">
        <v>466597856964.80603</v>
      </c>
      <c r="AB14" s="59">
        <f t="shared" si="0"/>
        <v>5.1338134610196242</v>
      </c>
    </row>
    <row r="15" spans="1:30" ht="21.75" customHeight="1">
      <c r="A15" s="45" t="s">
        <v>25</v>
      </c>
      <c r="B15" s="45"/>
      <c r="C15" s="45"/>
      <c r="E15" s="46">
        <v>17300000</v>
      </c>
      <c r="F15" s="46"/>
      <c r="H15" s="15">
        <v>93731616851</v>
      </c>
      <c r="J15" s="15">
        <v>170289408320</v>
      </c>
      <c r="L15" s="15">
        <v>0</v>
      </c>
      <c r="N15" s="15">
        <v>0</v>
      </c>
      <c r="P15" s="15">
        <v>0</v>
      </c>
      <c r="R15" s="15">
        <v>0</v>
      </c>
      <c r="T15" s="15">
        <v>17300000</v>
      </c>
      <c r="V15" s="15">
        <v>8190</v>
      </c>
      <c r="X15" s="15">
        <v>93731616851</v>
      </c>
      <c r="Z15" s="15">
        <v>140591759490</v>
      </c>
      <c r="AB15" s="59">
        <f t="shared" si="0"/>
        <v>1.5468820883003678</v>
      </c>
    </row>
    <row r="16" spans="1:30" ht="21.75" customHeight="1">
      <c r="A16" s="45" t="s">
        <v>26</v>
      </c>
      <c r="B16" s="45"/>
      <c r="C16" s="45"/>
      <c r="E16" s="46">
        <v>4900000</v>
      </c>
      <c r="F16" s="46"/>
      <c r="H16" s="15">
        <v>49615482385</v>
      </c>
      <c r="J16" s="15">
        <v>50711942890</v>
      </c>
      <c r="L16" s="15">
        <v>2628624</v>
      </c>
      <c r="N16" s="15">
        <v>23848249007</v>
      </c>
      <c r="P16" s="15">
        <v>0</v>
      </c>
      <c r="R16" s="15">
        <v>0</v>
      </c>
      <c r="T16" s="15">
        <v>7528624</v>
      </c>
      <c r="V16" s="15">
        <v>8400</v>
      </c>
      <c r="X16" s="15">
        <v>73463731392</v>
      </c>
      <c r="Z16" s="15">
        <v>62751592986.431999</v>
      </c>
      <c r="AB16" s="59">
        <f t="shared" si="0"/>
        <v>0.6904338885518464</v>
      </c>
    </row>
    <row r="17" spans="1:28" ht="21.75" customHeight="1">
      <c r="A17" s="45" t="s">
        <v>27</v>
      </c>
      <c r="B17" s="45"/>
      <c r="C17" s="45"/>
      <c r="E17" s="46">
        <v>27252778</v>
      </c>
      <c r="F17" s="46"/>
      <c r="H17" s="15">
        <v>165478922141</v>
      </c>
      <c r="J17" s="15">
        <v>189294798182.42001</v>
      </c>
      <c r="L17" s="15">
        <v>0</v>
      </c>
      <c r="N17" s="15">
        <v>0</v>
      </c>
      <c r="P17" s="15">
        <v>0</v>
      </c>
      <c r="R17" s="15">
        <v>0</v>
      </c>
      <c r="T17" s="15">
        <v>27252778</v>
      </c>
      <c r="V17" s="15">
        <v>5890</v>
      </c>
      <c r="X17" s="15">
        <v>165478922141</v>
      </c>
      <c r="Z17" s="15">
        <v>159278051613.49301</v>
      </c>
      <c r="AB17" s="59">
        <f t="shared" si="0"/>
        <v>1.752480842362732</v>
      </c>
    </row>
    <row r="18" spans="1:28" ht="21.75" customHeight="1">
      <c r="A18" s="45" t="s">
        <v>28</v>
      </c>
      <c r="B18" s="45"/>
      <c r="C18" s="45"/>
      <c r="E18" s="46">
        <v>10583571</v>
      </c>
      <c r="F18" s="46"/>
      <c r="H18" s="15">
        <v>88956931151</v>
      </c>
      <c r="J18" s="15">
        <v>131797087951.93401</v>
      </c>
      <c r="L18" s="15">
        <v>0</v>
      </c>
      <c r="N18" s="15">
        <v>0</v>
      </c>
      <c r="P18" s="15">
        <v>-2696663</v>
      </c>
      <c r="R18" s="15">
        <v>27143071530</v>
      </c>
      <c r="T18" s="15">
        <v>7886908</v>
      </c>
      <c r="V18" s="15">
        <v>9450</v>
      </c>
      <c r="X18" s="15">
        <v>66290964730</v>
      </c>
      <c r="Z18" s="15">
        <v>73955153800.962006</v>
      </c>
      <c r="AB18" s="59">
        <f t="shared" si="0"/>
        <v>0.81370276015603893</v>
      </c>
    </row>
    <row r="19" spans="1:28" ht="21.75" customHeight="1">
      <c r="A19" s="45" t="s">
        <v>29</v>
      </c>
      <c r="B19" s="45"/>
      <c r="C19" s="45"/>
      <c r="E19" s="46">
        <v>6700000</v>
      </c>
      <c r="F19" s="46"/>
      <c r="H19" s="15">
        <v>53138183725</v>
      </c>
      <c r="J19" s="15">
        <v>53784010810</v>
      </c>
      <c r="L19" s="15">
        <v>10550862</v>
      </c>
      <c r="N19" s="15">
        <v>81898284196</v>
      </c>
      <c r="P19" s="15">
        <v>0</v>
      </c>
      <c r="R19" s="15">
        <v>0</v>
      </c>
      <c r="T19" s="15">
        <v>17250862</v>
      </c>
      <c r="V19" s="15">
        <v>6170</v>
      </c>
      <c r="X19" s="15">
        <v>135036467921</v>
      </c>
      <c r="Z19" s="15">
        <v>105615054202.686</v>
      </c>
      <c r="AB19" s="59">
        <f t="shared" si="0"/>
        <v>1.1620456006358459</v>
      </c>
    </row>
    <row r="20" spans="1:28" ht="21.75" customHeight="1">
      <c r="A20" s="45" t="s">
        <v>30</v>
      </c>
      <c r="B20" s="45"/>
      <c r="C20" s="45"/>
      <c r="E20" s="46">
        <v>20613062</v>
      </c>
      <c r="F20" s="46"/>
      <c r="H20" s="15">
        <v>146336574154</v>
      </c>
      <c r="J20" s="15">
        <v>168743215003.60501</v>
      </c>
      <c r="L20" s="15">
        <v>0</v>
      </c>
      <c r="N20" s="15">
        <v>0</v>
      </c>
      <c r="P20" s="15">
        <v>-16225062</v>
      </c>
      <c r="R20" s="15">
        <v>116149667865</v>
      </c>
      <c r="T20" s="15">
        <v>4388000</v>
      </c>
      <c r="V20" s="15">
        <v>7130</v>
      </c>
      <c r="X20" s="15">
        <v>31151358652</v>
      </c>
      <c r="Z20" s="15">
        <v>31044595818.799999</v>
      </c>
      <c r="AB20" s="59">
        <f t="shared" si="0"/>
        <v>0.3415728587850978</v>
      </c>
    </row>
    <row r="21" spans="1:28" ht="21.75" customHeight="1">
      <c r="A21" s="45" t="s">
        <v>31</v>
      </c>
      <c r="B21" s="45"/>
      <c r="C21" s="45"/>
      <c r="E21" s="46">
        <v>64860375</v>
      </c>
      <c r="F21" s="46"/>
      <c r="H21" s="15">
        <v>255956380356</v>
      </c>
      <c r="J21" s="15">
        <v>375212995076.28699</v>
      </c>
      <c r="L21" s="15">
        <v>0</v>
      </c>
      <c r="N21" s="15">
        <v>0</v>
      </c>
      <c r="P21" s="15">
        <v>0</v>
      </c>
      <c r="R21" s="15">
        <v>0</v>
      </c>
      <c r="T21" s="15">
        <v>64860375</v>
      </c>
      <c r="V21" s="15">
        <v>6360</v>
      </c>
      <c r="X21" s="15">
        <v>255956380356</v>
      </c>
      <c r="Z21" s="15">
        <v>409323267355.95001</v>
      </c>
      <c r="AB21" s="59">
        <f t="shared" si="0"/>
        <v>4.5036411301370629</v>
      </c>
    </row>
    <row r="22" spans="1:28" ht="21.75" customHeight="1">
      <c r="A22" s="45" t="s">
        <v>32</v>
      </c>
      <c r="B22" s="45"/>
      <c r="C22" s="45"/>
      <c r="E22" s="46">
        <v>26282424</v>
      </c>
      <c r="F22" s="46"/>
      <c r="H22" s="15">
        <v>463987037790</v>
      </c>
      <c r="J22" s="15">
        <v>631118112872.01599</v>
      </c>
      <c r="L22" s="15">
        <v>0</v>
      </c>
      <c r="N22" s="15">
        <v>0</v>
      </c>
      <c r="P22" s="15">
        <v>0</v>
      </c>
      <c r="R22" s="15">
        <v>0</v>
      </c>
      <c r="T22" s="15">
        <v>26282424</v>
      </c>
      <c r="V22" s="15">
        <v>17850</v>
      </c>
      <c r="X22" s="15">
        <v>463987037790</v>
      </c>
      <c r="Z22" s="15">
        <v>465514806395.26801</v>
      </c>
      <c r="AB22" s="59">
        <f t="shared" si="0"/>
        <v>5.1218970333938563</v>
      </c>
    </row>
    <row r="23" spans="1:28" ht="21.75" customHeight="1">
      <c r="A23" s="45" t="s">
        <v>33</v>
      </c>
      <c r="B23" s="45"/>
      <c r="C23" s="45"/>
      <c r="E23" s="46">
        <v>20884919</v>
      </c>
      <c r="F23" s="46"/>
      <c r="H23" s="15">
        <v>255083564371</v>
      </c>
      <c r="J23" s="15">
        <v>341108457363.09998</v>
      </c>
      <c r="L23" s="15">
        <v>0</v>
      </c>
      <c r="N23" s="15">
        <v>0</v>
      </c>
      <c r="P23" s="15">
        <v>0</v>
      </c>
      <c r="R23" s="15">
        <v>0</v>
      </c>
      <c r="T23" s="15">
        <v>20884919</v>
      </c>
      <c r="V23" s="15">
        <v>15000</v>
      </c>
      <c r="X23" s="15">
        <v>255083564371</v>
      </c>
      <c r="Z23" s="15">
        <v>310852178641.95001</v>
      </c>
      <c r="AB23" s="59">
        <f t="shared" si="0"/>
        <v>3.4201980898075366</v>
      </c>
    </row>
    <row r="24" spans="1:28" ht="21.75" customHeight="1">
      <c r="A24" s="45" t="s">
        <v>34</v>
      </c>
      <c r="B24" s="45"/>
      <c r="C24" s="45"/>
      <c r="E24" s="46">
        <v>47601145</v>
      </c>
      <c r="F24" s="46"/>
      <c r="H24" s="15">
        <v>335270960659</v>
      </c>
      <c r="J24" s="15">
        <v>413762728186.55402</v>
      </c>
      <c r="L24" s="15">
        <v>0</v>
      </c>
      <c r="N24" s="15">
        <v>0</v>
      </c>
      <c r="P24" s="15">
        <v>0</v>
      </c>
      <c r="R24" s="15">
        <v>0</v>
      </c>
      <c r="T24" s="15">
        <v>47601145</v>
      </c>
      <c r="V24" s="15">
        <v>6950</v>
      </c>
      <c r="X24" s="15">
        <v>335270960659</v>
      </c>
      <c r="Z24" s="15">
        <v>328270657636.59198</v>
      </c>
      <c r="AB24" s="59">
        <f t="shared" si="0"/>
        <v>3.6118475382530866</v>
      </c>
    </row>
    <row r="25" spans="1:28" ht="21.75" customHeight="1">
      <c r="A25" s="45" t="s">
        <v>35</v>
      </c>
      <c r="B25" s="45"/>
      <c r="C25" s="45"/>
      <c r="E25" s="46">
        <v>2535127</v>
      </c>
      <c r="F25" s="46"/>
      <c r="H25" s="15">
        <v>147918431557</v>
      </c>
      <c r="J25" s="15">
        <v>346212458350.75299</v>
      </c>
      <c r="L25" s="15">
        <v>0</v>
      </c>
      <c r="N25" s="15">
        <v>0</v>
      </c>
      <c r="P25" s="15">
        <v>0</v>
      </c>
      <c r="R25" s="15">
        <v>0</v>
      </c>
      <c r="T25" s="15">
        <v>2535127</v>
      </c>
      <c r="V25" s="15">
        <v>125650</v>
      </c>
      <c r="X25" s="15">
        <v>147918431557</v>
      </c>
      <c r="Z25" s="15">
        <v>316076403340.638</v>
      </c>
      <c r="AB25" s="59">
        <f t="shared" si="0"/>
        <v>3.4776784118475472</v>
      </c>
    </row>
    <row r="26" spans="1:28" ht="21.75" customHeight="1">
      <c r="A26" s="45" t="s">
        <v>36</v>
      </c>
      <c r="B26" s="45"/>
      <c r="C26" s="45"/>
      <c r="E26" s="46">
        <v>1440000</v>
      </c>
      <c r="F26" s="46"/>
      <c r="H26" s="15">
        <v>104449661240</v>
      </c>
      <c r="J26" s="15">
        <v>180194644368</v>
      </c>
      <c r="L26" s="15">
        <v>0</v>
      </c>
      <c r="N26" s="15">
        <v>0</v>
      </c>
      <c r="P26" s="15">
        <v>0</v>
      </c>
      <c r="R26" s="15">
        <v>0</v>
      </c>
      <c r="T26" s="15">
        <v>1440000</v>
      </c>
      <c r="V26" s="15">
        <v>121710</v>
      </c>
      <c r="X26" s="15">
        <v>104449661240</v>
      </c>
      <c r="Z26" s="15">
        <v>173907621648</v>
      </c>
      <c r="AB26" s="59">
        <f t="shared" si="0"/>
        <v>1.9134448983501264</v>
      </c>
    </row>
    <row r="27" spans="1:28" ht="21.75" customHeight="1">
      <c r="A27" s="45" t="s">
        <v>37</v>
      </c>
      <c r="B27" s="45"/>
      <c r="C27" s="45"/>
      <c r="E27" s="46">
        <v>49173490</v>
      </c>
      <c r="F27" s="46"/>
      <c r="H27" s="15">
        <v>132312799254</v>
      </c>
      <c r="J27" s="15">
        <v>232110103533.38101</v>
      </c>
      <c r="L27" s="15">
        <v>9666583</v>
      </c>
      <c r="N27" s="15">
        <v>0</v>
      </c>
      <c r="P27" s="15">
        <v>0</v>
      </c>
      <c r="R27" s="15">
        <v>0</v>
      </c>
      <c r="T27" s="15">
        <v>58840073</v>
      </c>
      <c r="V27" s="15">
        <v>3673</v>
      </c>
      <c r="X27" s="15">
        <v>132312799254</v>
      </c>
      <c r="Z27" s="15">
        <v>214448983712.763</v>
      </c>
      <c r="AB27" s="59">
        <f t="shared" si="0"/>
        <v>2.3595073634673835</v>
      </c>
    </row>
    <row r="28" spans="1:28" ht="21.75" customHeight="1">
      <c r="A28" s="45" t="s">
        <v>38</v>
      </c>
      <c r="B28" s="45"/>
      <c r="C28" s="45"/>
      <c r="E28" s="46">
        <v>14456055</v>
      </c>
      <c r="F28" s="46"/>
      <c r="H28" s="15">
        <v>166209208465</v>
      </c>
      <c r="J28" s="15">
        <v>238402427128.40701</v>
      </c>
      <c r="L28" s="15">
        <v>0</v>
      </c>
      <c r="N28" s="15">
        <v>0</v>
      </c>
      <c r="P28" s="15">
        <v>0</v>
      </c>
      <c r="R28" s="15">
        <v>0</v>
      </c>
      <c r="T28" s="15">
        <v>14456055</v>
      </c>
      <c r="V28" s="15">
        <v>13000</v>
      </c>
      <c r="X28" s="15">
        <v>166209208465</v>
      </c>
      <c r="Z28" s="15">
        <v>186476026033.04999</v>
      </c>
      <c r="AB28" s="59">
        <f t="shared" si="0"/>
        <v>2.0517306676745548</v>
      </c>
    </row>
    <row r="29" spans="1:28" ht="21.75" customHeight="1">
      <c r="A29" s="45" t="s">
        <v>39</v>
      </c>
      <c r="B29" s="45"/>
      <c r="C29" s="45"/>
      <c r="E29" s="46">
        <v>207017682</v>
      </c>
      <c r="F29" s="46"/>
      <c r="H29" s="15">
        <v>573234085507</v>
      </c>
      <c r="J29" s="15">
        <v>815096383342.38</v>
      </c>
      <c r="L29" s="15">
        <v>0</v>
      </c>
      <c r="N29" s="15">
        <v>0</v>
      </c>
      <c r="P29" s="15">
        <v>0</v>
      </c>
      <c r="R29" s="15">
        <v>0</v>
      </c>
      <c r="T29" s="15">
        <v>207017682</v>
      </c>
      <c r="V29" s="15">
        <v>3370</v>
      </c>
      <c r="X29" s="15">
        <v>573234085507</v>
      </c>
      <c r="Z29" s="15">
        <v>692256757022.13196</v>
      </c>
      <c r="AB29" s="59">
        <f t="shared" si="0"/>
        <v>7.6166596237712092</v>
      </c>
    </row>
    <row r="30" spans="1:28" ht="21.75" customHeight="1">
      <c r="A30" s="45" t="s">
        <v>40</v>
      </c>
      <c r="B30" s="45"/>
      <c r="C30" s="45"/>
      <c r="E30" s="46">
        <v>14040447</v>
      </c>
      <c r="F30" s="46"/>
      <c r="H30" s="15">
        <v>123902183684</v>
      </c>
      <c r="J30" s="15">
        <v>156316078947.422</v>
      </c>
      <c r="L30" s="15">
        <v>0</v>
      </c>
      <c r="N30" s="15">
        <v>0</v>
      </c>
      <c r="P30" s="15">
        <v>0</v>
      </c>
      <c r="R30" s="15">
        <v>0</v>
      </c>
      <c r="T30" s="15">
        <v>14040447</v>
      </c>
      <c r="V30" s="15">
        <v>12590</v>
      </c>
      <c r="X30" s="15">
        <v>123902183684</v>
      </c>
      <c r="Z30" s="15">
        <v>175402801599.647</v>
      </c>
      <c r="AB30" s="59">
        <f t="shared" si="0"/>
        <v>1.9298958418078267</v>
      </c>
    </row>
    <row r="31" spans="1:28" ht="21.75" customHeight="1">
      <c r="A31" s="45" t="s">
        <v>41</v>
      </c>
      <c r="B31" s="45"/>
      <c r="C31" s="45"/>
      <c r="E31" s="46">
        <v>113463058</v>
      </c>
      <c r="F31" s="46"/>
      <c r="H31" s="15">
        <v>230502170816</v>
      </c>
      <c r="J31" s="15">
        <v>212449760415.85199</v>
      </c>
      <c r="L31" s="15">
        <v>0</v>
      </c>
      <c r="N31" s="15">
        <v>0</v>
      </c>
      <c r="P31" s="15">
        <v>0</v>
      </c>
      <c r="R31" s="15">
        <v>0</v>
      </c>
      <c r="T31" s="15">
        <v>113463058</v>
      </c>
      <c r="V31" s="15">
        <v>1502</v>
      </c>
      <c r="X31" s="15">
        <v>230502170816</v>
      </c>
      <c r="Z31" s="15">
        <v>169104154819.61301</v>
      </c>
      <c r="AB31" s="59">
        <f t="shared" si="0"/>
        <v>1.8605940283878273</v>
      </c>
    </row>
    <row r="32" spans="1:28" ht="21.75" customHeight="1">
      <c r="A32" s="45" t="s">
        <v>42</v>
      </c>
      <c r="B32" s="45"/>
      <c r="C32" s="45"/>
      <c r="E32" s="46">
        <v>2513000</v>
      </c>
      <c r="F32" s="46"/>
      <c r="H32" s="15">
        <v>15823366652</v>
      </c>
      <c r="J32" s="15">
        <v>18302836903.400002</v>
      </c>
      <c r="L32" s="15">
        <v>0</v>
      </c>
      <c r="N32" s="15">
        <v>0</v>
      </c>
      <c r="P32" s="15">
        <v>-1256500</v>
      </c>
      <c r="R32" s="15">
        <v>9700005098</v>
      </c>
      <c r="T32" s="15">
        <v>1256500</v>
      </c>
      <c r="V32" s="15">
        <v>6550</v>
      </c>
      <c r="X32" s="15">
        <v>7911683326</v>
      </c>
      <c r="Z32" s="15">
        <v>8166456520.25</v>
      </c>
      <c r="AB32" s="59">
        <f t="shared" si="0"/>
        <v>8.9852672460202065E-2</v>
      </c>
    </row>
    <row r="33" spans="1:28" ht="21.75" customHeight="1">
      <c r="A33" s="45" t="s">
        <v>43</v>
      </c>
      <c r="B33" s="45"/>
      <c r="C33" s="45"/>
      <c r="E33" s="46">
        <v>17913579</v>
      </c>
      <c r="F33" s="46"/>
      <c r="H33" s="15">
        <v>203809187912</v>
      </c>
      <c r="J33" s="15">
        <v>349636355365.271</v>
      </c>
      <c r="L33" s="15">
        <v>0</v>
      </c>
      <c r="N33" s="15">
        <v>0</v>
      </c>
      <c r="P33" s="15">
        <v>-3728436</v>
      </c>
      <c r="R33" s="15">
        <v>74627829729</v>
      </c>
      <c r="T33" s="15">
        <v>14185143</v>
      </c>
      <c r="V33" s="15">
        <v>18250</v>
      </c>
      <c r="X33" s="15">
        <v>161389439541</v>
      </c>
      <c r="Z33" s="15">
        <v>256877726164.133</v>
      </c>
      <c r="AB33" s="59">
        <f t="shared" si="0"/>
        <v>2.8263360166204294</v>
      </c>
    </row>
    <row r="34" spans="1:28" ht="21.75" customHeight="1">
      <c r="A34" s="45" t="s">
        <v>44</v>
      </c>
      <c r="B34" s="45"/>
      <c r="C34" s="45"/>
      <c r="E34" s="46">
        <v>95408936</v>
      </c>
      <c r="F34" s="46"/>
      <c r="H34" s="15">
        <v>589653097407</v>
      </c>
      <c r="J34" s="15">
        <v>1502435513555.3101</v>
      </c>
      <c r="L34" s="15">
        <v>0</v>
      </c>
      <c r="N34" s="15">
        <v>0</v>
      </c>
      <c r="P34" s="15">
        <v>-6027717</v>
      </c>
      <c r="R34" s="15">
        <v>84402874414</v>
      </c>
      <c r="T34" s="15">
        <v>89381219</v>
      </c>
      <c r="V34" s="15">
        <v>13540</v>
      </c>
      <c r="X34" s="15">
        <v>552400171758</v>
      </c>
      <c r="Z34" s="15">
        <v>1200866691478.3401</v>
      </c>
      <c r="AB34" s="59">
        <f t="shared" si="0"/>
        <v>13.212717318730871</v>
      </c>
    </row>
    <row r="35" spans="1:28" ht="21.75" customHeight="1">
      <c r="A35" s="45" t="s">
        <v>45</v>
      </c>
      <c r="B35" s="45"/>
      <c r="C35" s="45"/>
      <c r="E35" s="46">
        <v>14860920</v>
      </c>
      <c r="F35" s="46"/>
      <c r="H35" s="15">
        <v>233355137430</v>
      </c>
      <c r="J35" s="15">
        <v>316155206695.29602</v>
      </c>
      <c r="L35" s="15">
        <v>0</v>
      </c>
      <c r="N35" s="15">
        <v>0</v>
      </c>
      <c r="P35" s="15">
        <v>0</v>
      </c>
      <c r="R35" s="15">
        <v>0</v>
      </c>
      <c r="T35" s="15">
        <v>14860920</v>
      </c>
      <c r="V35" s="15">
        <v>20470</v>
      </c>
      <c r="X35" s="15">
        <v>233355137430</v>
      </c>
      <c r="Z35" s="15">
        <v>301851542959.54797</v>
      </c>
      <c r="AB35" s="59">
        <f t="shared" si="0"/>
        <v>3.321167235005444</v>
      </c>
    </row>
    <row r="36" spans="1:28" ht="21.75" customHeight="1">
      <c r="A36" s="45" t="s">
        <v>46</v>
      </c>
      <c r="B36" s="45"/>
      <c r="C36" s="45"/>
      <c r="E36" s="46">
        <v>257500</v>
      </c>
      <c r="F36" s="46"/>
      <c r="H36" s="15">
        <v>4208347527</v>
      </c>
      <c r="J36" s="15">
        <v>4829130022.5</v>
      </c>
      <c r="L36" s="15">
        <v>0</v>
      </c>
      <c r="N36" s="15">
        <v>0</v>
      </c>
      <c r="P36" s="15">
        <v>0</v>
      </c>
      <c r="R36" s="15">
        <v>0</v>
      </c>
      <c r="T36" s="15">
        <v>257500</v>
      </c>
      <c r="V36" s="15">
        <v>16450</v>
      </c>
      <c r="X36" s="15">
        <v>4208347527</v>
      </c>
      <c r="Z36" s="15">
        <v>4203131686.25</v>
      </c>
      <c r="AB36" s="59">
        <f t="shared" si="0"/>
        <v>4.6245591802912905E-2</v>
      </c>
    </row>
    <row r="37" spans="1:28" ht="21.75" customHeight="1">
      <c r="A37" s="45" t="s">
        <v>47</v>
      </c>
      <c r="B37" s="45"/>
      <c r="C37" s="45"/>
      <c r="E37" s="46">
        <v>26122298</v>
      </c>
      <c r="F37" s="46"/>
      <c r="H37" s="15">
        <v>275376795916</v>
      </c>
      <c r="J37" s="15">
        <v>432870223028.88202</v>
      </c>
      <c r="L37" s="15">
        <v>0</v>
      </c>
      <c r="N37" s="15">
        <v>0</v>
      </c>
      <c r="P37" s="15">
        <v>0</v>
      </c>
      <c r="R37" s="15">
        <v>0</v>
      </c>
      <c r="T37" s="15">
        <v>26122298</v>
      </c>
      <c r="V37" s="15">
        <v>13680</v>
      </c>
      <c r="X37" s="15">
        <v>275376795916</v>
      </c>
      <c r="Z37" s="15">
        <v>354590697666.77301</v>
      </c>
      <c r="AB37" s="59">
        <f t="shared" si="0"/>
        <v>3.9014377577206196</v>
      </c>
    </row>
    <row r="38" spans="1:28" ht="21.75" customHeight="1">
      <c r="A38" s="45" t="s">
        <v>48</v>
      </c>
      <c r="B38" s="45"/>
      <c r="C38" s="45"/>
      <c r="E38" s="46">
        <v>37252222</v>
      </c>
      <c r="F38" s="46"/>
      <c r="H38" s="15">
        <v>155341700899</v>
      </c>
      <c r="J38" s="15">
        <v>147783120771.112</v>
      </c>
      <c r="L38" s="15">
        <v>0</v>
      </c>
      <c r="N38" s="15">
        <v>0</v>
      </c>
      <c r="P38" s="15">
        <v>0</v>
      </c>
      <c r="R38" s="15">
        <v>0</v>
      </c>
      <c r="T38" s="15">
        <v>37252222</v>
      </c>
      <c r="V38" s="15">
        <v>3737</v>
      </c>
      <c r="X38" s="15">
        <v>155341700899</v>
      </c>
      <c r="Z38" s="15">
        <v>138135448304.564</v>
      </c>
      <c r="AB38" s="59">
        <f t="shared" si="0"/>
        <v>1.5198561531401136</v>
      </c>
    </row>
    <row r="39" spans="1:28" ht="21.75" customHeight="1">
      <c r="A39" s="45" t="s">
        <v>49</v>
      </c>
      <c r="B39" s="45"/>
      <c r="C39" s="45"/>
      <c r="E39" s="46">
        <v>12705173</v>
      </c>
      <c r="F39" s="46"/>
      <c r="H39" s="15">
        <v>44415707708</v>
      </c>
      <c r="J39" s="15">
        <v>74507145495.116104</v>
      </c>
      <c r="L39" s="15">
        <v>0</v>
      </c>
      <c r="N39" s="15">
        <v>0</v>
      </c>
      <c r="P39" s="15">
        <v>0</v>
      </c>
      <c r="R39" s="15">
        <v>0</v>
      </c>
      <c r="T39" s="15">
        <v>12705173</v>
      </c>
      <c r="V39" s="15">
        <v>5690</v>
      </c>
      <c r="X39" s="15">
        <v>44415707708</v>
      </c>
      <c r="Z39" s="15">
        <v>71733613852.319901</v>
      </c>
      <c r="AB39" s="59">
        <f t="shared" si="0"/>
        <v>0.78925993102107372</v>
      </c>
    </row>
    <row r="40" spans="1:28" ht="21.75" customHeight="1">
      <c r="A40" s="45" t="s">
        <v>50</v>
      </c>
      <c r="B40" s="45"/>
      <c r="C40" s="45"/>
      <c r="E40" s="46">
        <v>360000</v>
      </c>
      <c r="F40" s="46"/>
      <c r="H40" s="15">
        <v>3549219768</v>
      </c>
      <c r="J40" s="15">
        <v>4672400976</v>
      </c>
      <c r="L40" s="15">
        <v>0</v>
      </c>
      <c r="N40" s="15">
        <v>0</v>
      </c>
      <c r="P40" s="15">
        <v>0</v>
      </c>
      <c r="R40" s="15">
        <v>0</v>
      </c>
      <c r="T40" s="15">
        <v>360000</v>
      </c>
      <c r="V40" s="15">
        <v>11910</v>
      </c>
      <c r="X40" s="15">
        <v>3549219768</v>
      </c>
      <c r="Z40" s="15">
        <v>4254456852</v>
      </c>
      <c r="AB40" s="59">
        <f t="shared" si="0"/>
        <v>4.6810304698360873E-2</v>
      </c>
    </row>
    <row r="41" spans="1:28" ht="21.75" customHeight="1">
      <c r="A41" s="45" t="s">
        <v>51</v>
      </c>
      <c r="B41" s="45"/>
      <c r="C41" s="45"/>
      <c r="E41" s="46">
        <v>10200</v>
      </c>
      <c r="F41" s="46"/>
      <c r="H41" s="15">
        <v>698446833</v>
      </c>
      <c r="J41" s="15">
        <v>464490120.52200001</v>
      </c>
      <c r="L41" s="15">
        <v>0</v>
      </c>
      <c r="N41" s="15">
        <v>0</v>
      </c>
      <c r="P41" s="15">
        <v>0</v>
      </c>
      <c r="R41" s="15">
        <v>0</v>
      </c>
      <c r="T41" s="15">
        <v>10200</v>
      </c>
      <c r="V41" s="15">
        <v>46567</v>
      </c>
      <c r="X41" s="15">
        <v>698446833</v>
      </c>
      <c r="Z41" s="15">
        <v>471311778.31800002</v>
      </c>
      <c r="AB41" s="59">
        <f t="shared" si="0"/>
        <v>5.1856790933537235E-3</v>
      </c>
    </row>
    <row r="42" spans="1:28" ht="21.75" customHeight="1">
      <c r="A42" s="45" t="s">
        <v>52</v>
      </c>
      <c r="B42" s="45"/>
      <c r="C42" s="45"/>
      <c r="E42" s="46">
        <v>133750</v>
      </c>
      <c r="F42" s="46"/>
      <c r="H42" s="15">
        <v>3821953597</v>
      </c>
      <c r="J42" s="15">
        <f>5580712530.625-14</f>
        <v>5580712516.625</v>
      </c>
      <c r="L42" s="15">
        <v>0</v>
      </c>
      <c r="N42" s="15">
        <v>0</v>
      </c>
      <c r="P42" s="15">
        <v>0</v>
      </c>
      <c r="R42" s="15">
        <v>0</v>
      </c>
      <c r="T42" s="15">
        <v>133750</v>
      </c>
      <c r="V42" s="15">
        <v>38600</v>
      </c>
      <c r="X42" s="15">
        <v>3821953597</v>
      </c>
      <c r="Z42" s="15">
        <v>5122841942.5</v>
      </c>
      <c r="AB42" s="59">
        <f t="shared" si="0"/>
        <v>5.6364842938115167E-2</v>
      </c>
    </row>
    <row r="43" spans="1:28" ht="21.75" customHeight="1">
      <c r="A43" s="47" t="s">
        <v>53</v>
      </c>
      <c r="B43" s="47"/>
      <c r="C43" s="47"/>
      <c r="D43" s="19"/>
      <c r="E43" s="46">
        <v>0</v>
      </c>
      <c r="F43" s="46"/>
      <c r="H43" s="16">
        <v>0</v>
      </c>
      <c r="J43" s="16">
        <v>0</v>
      </c>
      <c r="L43" s="15">
        <v>1500000</v>
      </c>
      <c r="N43" s="16">
        <v>12182124600</v>
      </c>
      <c r="P43" s="15">
        <v>0</v>
      </c>
      <c r="R43" s="16">
        <v>0</v>
      </c>
      <c r="T43" s="15">
        <v>1500000</v>
      </c>
      <c r="V43" s="15">
        <v>9470</v>
      </c>
      <c r="X43" s="16">
        <v>12182124600</v>
      </c>
      <c r="Z43" s="16">
        <f>14095195350-18</f>
        <v>14095195332</v>
      </c>
      <c r="AB43" s="59">
        <f t="shared" si="0"/>
        <v>0.15508451753686603</v>
      </c>
    </row>
    <row r="44" spans="1:28" ht="21.75" customHeight="1" thickBot="1">
      <c r="A44" s="44" t="s">
        <v>54</v>
      </c>
      <c r="B44" s="44"/>
      <c r="C44" s="44"/>
      <c r="D44" s="44"/>
      <c r="F44" s="15"/>
      <c r="H44" s="17">
        <v>6536648904283</v>
      </c>
      <c r="J44" s="17">
        <f>SUM(J9:J43)</f>
        <v>10778726492519.137</v>
      </c>
      <c r="L44" s="15"/>
      <c r="N44" s="17">
        <v>117928657803</v>
      </c>
      <c r="P44" s="15"/>
      <c r="R44" s="17">
        <v>392397714412</v>
      </c>
      <c r="T44" s="15"/>
      <c r="V44" s="15"/>
      <c r="X44" s="17">
        <v>6401859009355</v>
      </c>
      <c r="Z44" s="17">
        <f>SUM(Z9:Z43)</f>
        <v>8998820605512.2227</v>
      </c>
      <c r="AB44" s="14">
        <f t="shared" si="0"/>
        <v>99.010884144210706</v>
      </c>
    </row>
    <row r="45" spans="1:28" ht="13.5" customHeight="1" thickTop="1"/>
    <row r="49" spans="18:24">
      <c r="R49" s="20"/>
    </row>
    <row r="50" spans="18:24">
      <c r="R50" s="11" t="s">
        <v>205</v>
      </c>
    </row>
    <row r="51" spans="18:24">
      <c r="R51" s="11" t="s">
        <v>206</v>
      </c>
    </row>
    <row r="53" spans="18:24">
      <c r="X53" s="11" t="s">
        <v>207</v>
      </c>
    </row>
  </sheetData>
  <mergeCells count="84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39:C39"/>
    <mergeCell ref="E39:F39"/>
    <mergeCell ref="A40:C40"/>
    <mergeCell ref="E40:F40"/>
    <mergeCell ref="A44:D44"/>
    <mergeCell ref="A41:C41"/>
    <mergeCell ref="E41:F41"/>
    <mergeCell ref="A42:C42"/>
    <mergeCell ref="E42:F42"/>
    <mergeCell ref="A43:C43"/>
    <mergeCell ref="E43:F43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49"/>
  <sheetViews>
    <sheetView rightToLeft="1" workbookViewId="0">
      <selection sqref="A1:AW1"/>
    </sheetView>
  </sheetViews>
  <sheetFormatPr defaultRowHeight="12.75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</row>
    <row r="2" spans="1:49" ht="21.75" customHeight="1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</row>
    <row r="3" spans="1:49" ht="21.75" customHeight="1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</row>
    <row r="4" spans="1:49" ht="14.45" customHeight="1"/>
    <row r="5" spans="1:49" ht="14.45" customHeight="1">
      <c r="A5" s="53" t="s">
        <v>55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</row>
    <row r="6" spans="1:49" ht="14.45" customHeight="1">
      <c r="I6" s="48" t="s">
        <v>7</v>
      </c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C6" s="48" t="s">
        <v>9</v>
      </c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</row>
    <row r="7" spans="1:49" ht="14.45" customHeight="1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>
      <c r="A8" s="48" t="s">
        <v>56</v>
      </c>
      <c r="B8" s="48"/>
      <c r="C8" s="48"/>
      <c r="D8" s="48"/>
      <c r="E8" s="48"/>
      <c r="F8" s="48"/>
      <c r="G8" s="48"/>
      <c r="I8" s="48" t="s">
        <v>57</v>
      </c>
      <c r="J8" s="48"/>
      <c r="K8" s="48"/>
      <c r="M8" s="48" t="s">
        <v>58</v>
      </c>
      <c r="N8" s="48"/>
      <c r="O8" s="48"/>
      <c r="Q8" s="48" t="s">
        <v>59</v>
      </c>
      <c r="R8" s="48"/>
      <c r="S8" s="48"/>
      <c r="T8" s="48"/>
      <c r="U8" s="48"/>
      <c r="W8" s="48" t="s">
        <v>60</v>
      </c>
      <c r="X8" s="48"/>
      <c r="Y8" s="48"/>
      <c r="Z8" s="48"/>
      <c r="AA8" s="48"/>
      <c r="AC8" s="48" t="s">
        <v>57</v>
      </c>
      <c r="AD8" s="48"/>
      <c r="AE8" s="48"/>
      <c r="AF8" s="48"/>
      <c r="AG8" s="48"/>
      <c r="AI8" s="48" t="s">
        <v>58</v>
      </c>
      <c r="AJ8" s="48"/>
      <c r="AK8" s="48"/>
      <c r="AM8" s="48" t="s">
        <v>59</v>
      </c>
      <c r="AN8" s="48"/>
      <c r="AO8" s="48"/>
      <c r="AQ8" s="48" t="s">
        <v>60</v>
      </c>
      <c r="AR8" s="48"/>
      <c r="AS8" s="48"/>
    </row>
    <row r="9" spans="1:49" ht="14.45" customHeight="1">
      <c r="A9" s="53" t="s">
        <v>61</v>
      </c>
      <c r="B9" s="55"/>
      <c r="C9" s="55"/>
      <c r="D9" s="55"/>
      <c r="E9" s="55"/>
      <c r="F9" s="55"/>
      <c r="G9" s="55"/>
      <c r="H9" s="53"/>
      <c r="I9" s="55"/>
      <c r="J9" s="55"/>
      <c r="K9" s="55"/>
      <c r="L9" s="53"/>
      <c r="M9" s="55"/>
      <c r="N9" s="55"/>
      <c r="O9" s="55"/>
      <c r="P9" s="53"/>
      <c r="Q9" s="55"/>
      <c r="R9" s="55"/>
      <c r="S9" s="55"/>
      <c r="T9" s="55"/>
      <c r="U9" s="55"/>
      <c r="V9" s="53"/>
      <c r="W9" s="55"/>
      <c r="X9" s="55"/>
      <c r="Y9" s="55"/>
      <c r="Z9" s="55"/>
      <c r="AA9" s="55"/>
      <c r="AB9" s="53"/>
      <c r="AC9" s="55"/>
      <c r="AD9" s="55"/>
      <c r="AE9" s="55"/>
      <c r="AF9" s="55"/>
      <c r="AG9" s="55"/>
      <c r="AH9" s="53"/>
      <c r="AI9" s="55"/>
      <c r="AJ9" s="55"/>
      <c r="AK9" s="55"/>
      <c r="AL9" s="53"/>
      <c r="AM9" s="55"/>
      <c r="AN9" s="55"/>
      <c r="AO9" s="55"/>
      <c r="AP9" s="53"/>
      <c r="AQ9" s="55"/>
      <c r="AR9" s="55"/>
      <c r="AS9" s="55"/>
      <c r="AT9" s="53"/>
      <c r="AU9" s="53"/>
      <c r="AV9" s="53"/>
      <c r="AW9" s="53"/>
    </row>
    <row r="10" spans="1:49" ht="14.45" customHeight="1">
      <c r="C10" s="48" t="s">
        <v>7</v>
      </c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Y10" s="48" t="s">
        <v>9</v>
      </c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</row>
    <row r="11" spans="1:49" ht="14.45" customHeight="1">
      <c r="A11" s="2" t="s">
        <v>56</v>
      </c>
      <c r="C11" s="4" t="s">
        <v>62</v>
      </c>
      <c r="D11" s="3"/>
      <c r="E11" s="4" t="s">
        <v>63</v>
      </c>
      <c r="F11" s="3"/>
      <c r="G11" s="51" t="s">
        <v>64</v>
      </c>
      <c r="H11" s="51"/>
      <c r="I11" s="51"/>
      <c r="J11" s="3"/>
      <c r="K11" s="51" t="s">
        <v>65</v>
      </c>
      <c r="L11" s="51"/>
      <c r="M11" s="51"/>
      <c r="N11" s="3"/>
      <c r="O11" s="51" t="s">
        <v>58</v>
      </c>
      <c r="P11" s="51"/>
      <c r="Q11" s="51"/>
      <c r="R11" s="3"/>
      <c r="S11" s="51" t="s">
        <v>59</v>
      </c>
      <c r="T11" s="51"/>
      <c r="U11" s="51"/>
      <c r="V11" s="51"/>
      <c r="W11" s="51"/>
      <c r="Y11" s="51" t="s">
        <v>62</v>
      </c>
      <c r="Z11" s="51"/>
      <c r="AA11" s="51"/>
      <c r="AB11" s="51"/>
      <c r="AC11" s="51"/>
      <c r="AD11" s="3"/>
      <c r="AE11" s="51" t="s">
        <v>63</v>
      </c>
      <c r="AF11" s="51"/>
      <c r="AG11" s="51"/>
      <c r="AH11" s="51"/>
      <c r="AI11" s="51"/>
      <c r="AJ11" s="3"/>
      <c r="AK11" s="51" t="s">
        <v>64</v>
      </c>
      <c r="AL11" s="51"/>
      <c r="AM11" s="51"/>
      <c r="AN11" s="3"/>
      <c r="AO11" s="51" t="s">
        <v>65</v>
      </c>
      <c r="AP11" s="51"/>
      <c r="AQ11" s="51"/>
      <c r="AR11" s="3"/>
      <c r="AS11" s="51" t="s">
        <v>58</v>
      </c>
      <c r="AT11" s="51"/>
      <c r="AU11" s="3"/>
      <c r="AV11" s="4" t="s">
        <v>59</v>
      </c>
    </row>
    <row r="12" spans="1:49" ht="14.45" customHeight="1">
      <c r="A12" s="53" t="s">
        <v>66</v>
      </c>
      <c r="B12" s="53"/>
      <c r="C12" s="55"/>
      <c r="D12" s="53"/>
      <c r="E12" s="55"/>
      <c r="F12" s="53"/>
      <c r="G12" s="55"/>
      <c r="H12" s="55"/>
      <c r="I12" s="55"/>
      <c r="J12" s="53"/>
      <c r="K12" s="55"/>
      <c r="L12" s="55"/>
      <c r="M12" s="55"/>
      <c r="N12" s="53"/>
      <c r="O12" s="55"/>
      <c r="P12" s="55"/>
      <c r="Q12" s="55"/>
      <c r="R12" s="53"/>
      <c r="S12" s="55"/>
      <c r="T12" s="55"/>
      <c r="U12" s="55"/>
      <c r="V12" s="55"/>
      <c r="W12" s="55"/>
      <c r="X12" s="53"/>
      <c r="Y12" s="55"/>
      <c r="Z12" s="55"/>
      <c r="AA12" s="55"/>
      <c r="AB12" s="55"/>
      <c r="AC12" s="55"/>
      <c r="AD12" s="53"/>
      <c r="AE12" s="55"/>
      <c r="AF12" s="55"/>
      <c r="AG12" s="55"/>
      <c r="AH12" s="55"/>
      <c r="AI12" s="55"/>
      <c r="AJ12" s="53"/>
      <c r="AK12" s="55"/>
      <c r="AL12" s="55"/>
      <c r="AM12" s="55"/>
      <c r="AN12" s="53"/>
      <c r="AO12" s="55"/>
      <c r="AP12" s="55"/>
      <c r="AQ12" s="55"/>
      <c r="AR12" s="53"/>
      <c r="AS12" s="55"/>
      <c r="AT12" s="55"/>
      <c r="AU12" s="53"/>
      <c r="AV12" s="55"/>
      <c r="AW12" s="53"/>
    </row>
    <row r="13" spans="1:49" ht="14.45" customHeight="1">
      <c r="C13" s="48" t="s">
        <v>7</v>
      </c>
      <c r="D13" s="48"/>
      <c r="E13" s="48"/>
      <c r="F13" s="48"/>
      <c r="G13" s="48"/>
      <c r="H13" s="48"/>
      <c r="I13" s="48"/>
      <c r="J13" s="48"/>
      <c r="K13" s="48"/>
      <c r="L13" s="48"/>
      <c r="M13" s="48"/>
      <c r="O13" s="48" t="s">
        <v>9</v>
      </c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</row>
    <row r="14" spans="1:49" ht="14.45" customHeight="1">
      <c r="A14" s="2" t="s">
        <v>56</v>
      </c>
      <c r="C14" s="4" t="s">
        <v>63</v>
      </c>
      <c r="D14" s="3"/>
      <c r="E14" s="4" t="s">
        <v>65</v>
      </c>
      <c r="F14" s="3"/>
      <c r="G14" s="51" t="s">
        <v>58</v>
      </c>
      <c r="H14" s="51"/>
      <c r="I14" s="51"/>
      <c r="J14" s="3"/>
      <c r="K14" s="51" t="s">
        <v>59</v>
      </c>
      <c r="L14" s="51"/>
      <c r="M14" s="51"/>
      <c r="O14" s="51" t="s">
        <v>63</v>
      </c>
      <c r="P14" s="51"/>
      <c r="Q14" s="51"/>
      <c r="R14" s="51"/>
      <c r="S14" s="51"/>
      <c r="T14" s="3"/>
      <c r="U14" s="51" t="s">
        <v>65</v>
      </c>
      <c r="V14" s="51"/>
      <c r="W14" s="51"/>
      <c r="X14" s="51"/>
      <c r="Y14" s="51"/>
      <c r="Z14" s="3"/>
      <c r="AA14" s="51" t="s">
        <v>58</v>
      </c>
      <c r="AB14" s="51"/>
      <c r="AC14" s="51"/>
      <c r="AD14" s="51"/>
      <c r="AE14" s="51"/>
      <c r="AF14" s="3"/>
      <c r="AG14" s="51" t="s">
        <v>59</v>
      </c>
      <c r="AH14" s="51"/>
      <c r="AI14" s="51"/>
    </row>
    <row r="15" spans="1:49" ht="21.75" customHeight="1">
      <c r="A15" s="3"/>
      <c r="C15" s="3"/>
      <c r="E15" s="3"/>
      <c r="G15" s="3"/>
      <c r="H15" s="3"/>
      <c r="I15" s="3"/>
      <c r="K15" s="3"/>
      <c r="L15" s="3"/>
      <c r="M15" s="3"/>
      <c r="O15" s="3"/>
      <c r="P15" s="3"/>
      <c r="Q15" s="3"/>
      <c r="R15" s="3"/>
      <c r="S15" s="3"/>
      <c r="U15" s="3"/>
      <c r="V15" s="3"/>
      <c r="W15" s="3"/>
      <c r="X15" s="3"/>
      <c r="Y15" s="3"/>
      <c r="AA15" s="3"/>
      <c r="AB15" s="3"/>
      <c r="AC15" s="3"/>
      <c r="AD15" s="3"/>
      <c r="AE15" s="3"/>
      <c r="AG15" s="3"/>
      <c r="AH15" s="3"/>
      <c r="AI15" s="3"/>
    </row>
    <row r="16" spans="1:49" ht="21.75" customHeight="1"/>
    <row r="17" ht="21.75" customHeight="1"/>
    <row r="18" ht="21.75" customHeight="1"/>
    <row r="19" ht="21.75" customHeight="1"/>
    <row r="20" ht="21.75" customHeight="1"/>
    <row r="21" ht="21.75" customHeight="1"/>
    <row r="22" ht="21.75" customHeight="1"/>
    <row r="23" ht="21.75" customHeight="1"/>
    <row r="24" ht="21.75" customHeight="1"/>
    <row r="25" ht="21.75" customHeight="1"/>
    <row r="26" ht="21.75" customHeight="1"/>
    <row r="27" ht="21.75" customHeight="1"/>
    <row r="28" ht="21.75" customHeight="1"/>
    <row r="29" ht="21.75" customHeight="1"/>
    <row r="30" ht="21.75" customHeight="1"/>
    <row r="31" ht="21.75" customHeight="1"/>
    <row r="32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</sheetData>
  <mergeCells count="36">
    <mergeCell ref="A1:AW1"/>
    <mergeCell ref="A2:AW2"/>
    <mergeCell ref="A3:AW3"/>
    <mergeCell ref="A5:AW5"/>
    <mergeCell ref="I6:AA6"/>
    <mergeCell ref="AC6:AS6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12:AW12"/>
    <mergeCell ref="C13:M13"/>
    <mergeCell ref="O13:AI13"/>
    <mergeCell ref="G14:I14"/>
    <mergeCell ref="K14:M14"/>
    <mergeCell ref="O14:S14"/>
    <mergeCell ref="U14:Y14"/>
    <mergeCell ref="AA14:AE14"/>
    <mergeCell ref="AG14:AI14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8"/>
  <sheetViews>
    <sheetView rightToLeft="1" workbookViewId="0">
      <selection sqref="A1:AA1"/>
    </sheetView>
  </sheetViews>
  <sheetFormatPr defaultRowHeight="12.75"/>
  <cols>
    <col min="1" max="1" width="5.140625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4.28515625" customWidth="1"/>
    <col min="8" max="8" width="1.28515625" customWidth="1"/>
    <col min="9" max="9" width="14.28515625" customWidth="1"/>
    <col min="10" max="10" width="1.28515625" customWidth="1"/>
    <col min="11" max="11" width="13" customWidth="1"/>
    <col min="12" max="12" width="1.28515625" customWidth="1"/>
    <col min="13" max="13" width="13" customWidth="1"/>
    <col min="14" max="14" width="1.28515625" customWidth="1"/>
    <col min="15" max="15" width="13" customWidth="1"/>
    <col min="16" max="16" width="1.28515625" customWidth="1"/>
    <col min="17" max="17" width="13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14.28515625" customWidth="1"/>
    <col min="24" max="24" width="1.28515625" customWidth="1"/>
    <col min="25" max="25" width="16.85546875" customWidth="1"/>
    <col min="26" max="26" width="1.28515625" customWidth="1"/>
    <col min="27" max="27" width="15.5703125" customWidth="1"/>
    <col min="28" max="28" width="0.28515625" customWidth="1"/>
  </cols>
  <sheetData>
    <row r="1" spans="1:27" ht="29.1" customHeight="1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</row>
    <row r="2" spans="1:27" ht="21.75" customHeight="1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</row>
    <row r="3" spans="1:27" ht="21.75" customHeight="1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</row>
    <row r="4" spans="1:27" ht="14.45" customHeight="1"/>
    <row r="5" spans="1:27" ht="14.45" customHeight="1">
      <c r="A5" s="1" t="s">
        <v>67</v>
      </c>
      <c r="B5" s="53" t="s">
        <v>68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</row>
    <row r="6" spans="1:27" ht="14.45" customHeight="1">
      <c r="E6" s="48" t="s">
        <v>7</v>
      </c>
      <c r="F6" s="48"/>
      <c r="G6" s="48"/>
      <c r="H6" s="48"/>
      <c r="I6" s="48"/>
      <c r="K6" s="48" t="s">
        <v>8</v>
      </c>
      <c r="L6" s="48"/>
      <c r="M6" s="48"/>
      <c r="N6" s="48"/>
      <c r="O6" s="48"/>
      <c r="P6" s="48"/>
      <c r="Q6" s="48"/>
      <c r="S6" s="48" t="s">
        <v>9</v>
      </c>
      <c r="T6" s="48"/>
      <c r="U6" s="48"/>
      <c r="V6" s="48"/>
      <c r="W6" s="48"/>
      <c r="X6" s="48"/>
      <c r="Y6" s="48"/>
      <c r="Z6" s="48"/>
      <c r="AA6" s="48"/>
    </row>
    <row r="7" spans="1:27" ht="14.45" customHeight="1">
      <c r="E7" s="3"/>
      <c r="F7" s="3"/>
      <c r="G7" s="3"/>
      <c r="H7" s="3"/>
      <c r="I7" s="3"/>
      <c r="K7" s="51" t="s">
        <v>69</v>
      </c>
      <c r="L7" s="51"/>
      <c r="M7" s="51"/>
      <c r="N7" s="3"/>
      <c r="O7" s="51" t="s">
        <v>70</v>
      </c>
      <c r="P7" s="51"/>
      <c r="Q7" s="51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>
      <c r="A8" s="48" t="s">
        <v>71</v>
      </c>
      <c r="B8" s="48"/>
      <c r="D8" s="48" t="s">
        <v>72</v>
      </c>
      <c r="E8" s="48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73</v>
      </c>
      <c r="W8" s="2" t="s">
        <v>14</v>
      </c>
      <c r="Y8" s="2" t="s">
        <v>15</v>
      </c>
      <c r="AA8" s="2" t="s">
        <v>18</v>
      </c>
    </row>
  </sheetData>
  <mergeCells count="11">
    <mergeCell ref="K7:M7"/>
    <mergeCell ref="O7:Q7"/>
    <mergeCell ref="A8:B8"/>
    <mergeCell ref="D8:E8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8"/>
  <sheetViews>
    <sheetView rightToLeft="1" workbookViewId="0">
      <selection sqref="A1:AL1"/>
    </sheetView>
  </sheetViews>
  <sheetFormatPr defaultRowHeight="12.75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3" customWidth="1"/>
    <col min="35" max="35" width="1.28515625" customWidth="1"/>
    <col min="36" max="36" width="15.5703125" customWidth="1"/>
    <col min="37" max="37" width="1.28515625" customWidth="1"/>
    <col min="38" max="38" width="14.28515625" customWidth="1"/>
    <col min="39" max="39" width="0.28515625" customWidth="1"/>
  </cols>
  <sheetData>
    <row r="1" spans="1:38" ht="29.1" customHeight="1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</row>
    <row r="2" spans="1:38" ht="21.75" customHeight="1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</row>
    <row r="3" spans="1:38" ht="21.75" customHeight="1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</row>
    <row r="4" spans="1:38" ht="14.45" customHeight="1"/>
    <row r="5" spans="1:38" ht="14.45" customHeight="1">
      <c r="A5" s="1" t="s">
        <v>74</v>
      </c>
      <c r="B5" s="53" t="s">
        <v>75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</row>
    <row r="6" spans="1:38" ht="14.45" customHeight="1">
      <c r="A6" s="48" t="s">
        <v>76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 t="s">
        <v>7</v>
      </c>
      <c r="Q6" s="48"/>
      <c r="R6" s="48"/>
      <c r="S6" s="48"/>
      <c r="T6" s="48"/>
      <c r="V6" s="48" t="s">
        <v>8</v>
      </c>
      <c r="W6" s="48"/>
      <c r="X6" s="48"/>
      <c r="Y6" s="48"/>
      <c r="Z6" s="48"/>
      <c r="AA6" s="48"/>
      <c r="AB6" s="48"/>
      <c r="AD6" s="48" t="s">
        <v>9</v>
      </c>
      <c r="AE6" s="48"/>
      <c r="AF6" s="48"/>
      <c r="AG6" s="48"/>
      <c r="AH6" s="48"/>
      <c r="AI6" s="48"/>
      <c r="AJ6" s="48"/>
      <c r="AK6" s="48"/>
      <c r="AL6" s="48"/>
    </row>
    <row r="7" spans="1:38" ht="14.4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51" t="s">
        <v>10</v>
      </c>
      <c r="W7" s="51"/>
      <c r="X7" s="51"/>
      <c r="Y7" s="3"/>
      <c r="Z7" s="51" t="s">
        <v>11</v>
      </c>
      <c r="AA7" s="51"/>
      <c r="AB7" s="51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>
      <c r="A8" s="48" t="s">
        <v>77</v>
      </c>
      <c r="B8" s="48"/>
      <c r="D8" s="2" t="s">
        <v>78</v>
      </c>
      <c r="F8" s="2" t="s">
        <v>79</v>
      </c>
      <c r="H8" s="2" t="s">
        <v>80</v>
      </c>
      <c r="J8" s="2" t="s">
        <v>81</v>
      </c>
      <c r="L8" s="2" t="s">
        <v>82</v>
      </c>
      <c r="N8" s="2" t="s">
        <v>60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</sheetData>
  <mergeCells count="11">
    <mergeCell ref="V7:X7"/>
    <mergeCell ref="Z7:AB7"/>
    <mergeCell ref="A8:B8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workbookViewId="0">
      <selection sqref="A1:M1"/>
    </sheetView>
  </sheetViews>
  <sheetFormatPr defaultRowHeight="12.75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21.75" customHeight="1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3" ht="21.75" customHeight="1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4" spans="1:13" ht="14.45" customHeight="1">
      <c r="A4" s="53" t="s">
        <v>83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ht="14.45" customHeight="1">
      <c r="A5" s="53" t="s">
        <v>84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</row>
    <row r="6" spans="1:13" ht="14.45" customHeight="1"/>
    <row r="7" spans="1:13" ht="14.45" customHeight="1">
      <c r="C7" s="48" t="s">
        <v>9</v>
      </c>
      <c r="D7" s="48"/>
      <c r="E7" s="48"/>
      <c r="F7" s="48"/>
      <c r="G7" s="48"/>
      <c r="H7" s="48"/>
      <c r="I7" s="48"/>
      <c r="J7" s="48"/>
      <c r="K7" s="48"/>
      <c r="L7" s="48"/>
      <c r="M7" s="48"/>
    </row>
    <row r="8" spans="1:13" ht="14.45" customHeight="1">
      <c r="A8" s="2" t="s">
        <v>85</v>
      </c>
      <c r="C8" s="4" t="s">
        <v>13</v>
      </c>
      <c r="D8" s="3"/>
      <c r="E8" s="4" t="s">
        <v>86</v>
      </c>
      <c r="F8" s="3"/>
      <c r="G8" s="4" t="s">
        <v>87</v>
      </c>
      <c r="H8" s="3"/>
      <c r="I8" s="4" t="s">
        <v>88</v>
      </c>
      <c r="J8" s="3"/>
      <c r="K8" s="4" t="s">
        <v>89</v>
      </c>
      <c r="L8" s="3"/>
      <c r="M8" s="4" t="s">
        <v>90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17"/>
  <sheetViews>
    <sheetView rightToLeft="1" workbookViewId="0">
      <selection activeCell="O9" sqref="O9"/>
    </sheetView>
  </sheetViews>
  <sheetFormatPr defaultRowHeight="12.75"/>
  <cols>
    <col min="1" max="1" width="5.140625" customWidth="1"/>
    <col min="2" max="2" width="35" customWidth="1"/>
    <col min="3" max="3" width="1.28515625" style="11" customWidth="1"/>
    <col min="4" max="4" width="15" style="11" bestFit="1" customWidth="1"/>
    <col min="5" max="5" width="1.28515625" style="11" customWidth="1"/>
    <col min="6" max="6" width="15.85546875" style="11" bestFit="1" customWidth="1"/>
    <col min="7" max="7" width="1.28515625" style="11" customWidth="1"/>
    <col min="8" max="8" width="15.85546875" style="11" bestFit="1" customWidth="1"/>
    <col min="9" max="9" width="1.28515625" style="11" customWidth="1"/>
    <col min="10" max="10" width="14.85546875" style="11" bestFit="1" customWidth="1"/>
    <col min="11" max="11" width="1.28515625" style="11" customWidth="1"/>
    <col min="12" max="12" width="19.42578125" style="11" customWidth="1"/>
    <col min="13" max="13" width="0.28515625" customWidth="1"/>
    <col min="15" max="15" width="16.28515625" bestFit="1" customWidth="1"/>
  </cols>
  <sheetData>
    <row r="1" spans="1:15" ht="29.1" customHeight="1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5" ht="21.75" customHeight="1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5" ht="21.75" customHeight="1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5" ht="14.45" customHeight="1"/>
    <row r="5" spans="1:15" ht="14.45" customHeight="1">
      <c r="A5" s="1" t="s">
        <v>91</v>
      </c>
      <c r="B5" s="53" t="s">
        <v>92</v>
      </c>
      <c r="C5" s="53"/>
      <c r="D5" s="53"/>
      <c r="E5" s="53"/>
      <c r="F5" s="53"/>
      <c r="G5" s="53"/>
      <c r="H5" s="53"/>
      <c r="I5" s="53"/>
      <c r="J5" s="53"/>
      <c r="K5" s="53"/>
      <c r="L5" s="53"/>
    </row>
    <row r="6" spans="1:15" ht="14.45" customHeight="1">
      <c r="D6" s="2" t="s">
        <v>7</v>
      </c>
      <c r="F6" s="48" t="s">
        <v>8</v>
      </c>
      <c r="G6" s="48"/>
      <c r="H6" s="48"/>
      <c r="J6" s="2" t="s">
        <v>9</v>
      </c>
    </row>
    <row r="7" spans="1:15" ht="14.45" customHeight="1">
      <c r="D7" s="12"/>
      <c r="F7" s="12"/>
      <c r="G7" s="12"/>
      <c r="H7" s="12"/>
      <c r="J7" s="12"/>
    </row>
    <row r="8" spans="1:15" ht="14.45" customHeight="1">
      <c r="A8" s="48" t="s">
        <v>93</v>
      </c>
      <c r="B8" s="48"/>
      <c r="D8" s="2" t="s">
        <v>94</v>
      </c>
      <c r="F8" s="2" t="s">
        <v>95</v>
      </c>
      <c r="H8" s="2" t="s">
        <v>96</v>
      </c>
      <c r="J8" s="2" t="s">
        <v>94</v>
      </c>
      <c r="L8" s="2" t="s">
        <v>18</v>
      </c>
    </row>
    <row r="9" spans="1:15" ht="21.75" customHeight="1">
      <c r="A9" s="49" t="s">
        <v>97</v>
      </c>
      <c r="B9" s="49"/>
      <c r="D9" s="13">
        <v>589856</v>
      </c>
      <c r="F9" s="13">
        <v>23572064544</v>
      </c>
      <c r="H9" s="13">
        <v>22632208900</v>
      </c>
      <c r="J9" s="13">
        <v>940445500</v>
      </c>
      <c r="L9" s="14">
        <f>J9/9088718561896*100</f>
        <v>1.0347393789293585E-2</v>
      </c>
      <c r="N9" s="41"/>
      <c r="O9" s="40">
        <v>9088718561896</v>
      </c>
    </row>
    <row r="10" spans="1:15" ht="21.75" customHeight="1">
      <c r="A10" s="45" t="s">
        <v>98</v>
      </c>
      <c r="B10" s="45"/>
      <c r="D10" s="15">
        <v>433945</v>
      </c>
      <c r="F10" s="15">
        <v>0</v>
      </c>
      <c r="H10" s="15">
        <v>0</v>
      </c>
      <c r="J10" s="15">
        <v>433945</v>
      </c>
      <c r="L10" s="59">
        <f t="shared" ref="L10:L11" si="0">J10/9088718561896*100</f>
        <v>4.7745454658403971E-6</v>
      </c>
      <c r="N10" s="41"/>
    </row>
    <row r="11" spans="1:15" ht="21.75" customHeight="1">
      <c r="A11" s="47" t="s">
        <v>99</v>
      </c>
      <c r="B11" s="47"/>
      <c r="D11" s="16">
        <v>22398812400</v>
      </c>
      <c r="F11" s="16">
        <v>300354619126</v>
      </c>
      <c r="H11" s="16">
        <v>306014378632</v>
      </c>
      <c r="J11" s="16">
        <v>16739052894</v>
      </c>
      <c r="L11" s="59">
        <f t="shared" si="0"/>
        <v>0.18417396005832601</v>
      </c>
      <c r="N11" s="41"/>
    </row>
    <row r="12" spans="1:15" ht="21.75" customHeight="1" thickBot="1">
      <c r="A12" s="44" t="s">
        <v>54</v>
      </c>
      <c r="B12" s="44"/>
      <c r="D12" s="17">
        <v>22399836201</v>
      </c>
      <c r="F12" s="17">
        <v>323926683670</v>
      </c>
      <c r="H12" s="17">
        <v>328646587532</v>
      </c>
      <c r="J12" s="17">
        <v>17679932339</v>
      </c>
      <c r="L12" s="18">
        <f>SUM(L9:L11)</f>
        <v>0.19452612839308545</v>
      </c>
    </row>
    <row r="13" spans="1:15" ht="13.5" thickTop="1"/>
    <row r="17" spans="10:10">
      <c r="J17" s="20"/>
    </row>
  </sheetData>
  <mergeCells count="10">
    <mergeCell ref="A1:L1"/>
    <mergeCell ref="A2:L2"/>
    <mergeCell ref="A3:L3"/>
    <mergeCell ref="B5:L5"/>
    <mergeCell ref="F6:H6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3"/>
  <sheetViews>
    <sheetView rightToLeft="1" workbookViewId="0">
      <selection activeCell="A7" sqref="A7:XFD7"/>
    </sheetView>
  </sheetViews>
  <sheetFormatPr defaultRowHeight="12.75"/>
  <cols>
    <col min="1" max="1" width="2.5703125" customWidth="1"/>
    <col min="2" max="2" width="56.710937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3" max="14" width="16.42578125" bestFit="1" customWidth="1"/>
  </cols>
  <sheetData>
    <row r="1" spans="1:14" ht="29.1" customHeight="1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</row>
    <row r="2" spans="1:14" ht="21.75" customHeight="1">
      <c r="A2" s="52" t="s">
        <v>100</v>
      </c>
      <c r="B2" s="52"/>
      <c r="C2" s="52"/>
      <c r="D2" s="52"/>
      <c r="E2" s="52"/>
      <c r="F2" s="52"/>
      <c r="G2" s="52"/>
      <c r="H2" s="52"/>
      <c r="I2" s="52"/>
      <c r="J2" s="52"/>
    </row>
    <row r="3" spans="1:14" ht="21.75" customHeight="1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</row>
    <row r="4" spans="1:14" ht="14.45" customHeight="1"/>
    <row r="5" spans="1:14" ht="29.1" customHeight="1">
      <c r="A5" s="1" t="s">
        <v>101</v>
      </c>
      <c r="B5" s="53" t="s">
        <v>102</v>
      </c>
      <c r="C5" s="53"/>
      <c r="D5" s="53"/>
      <c r="E5" s="53"/>
      <c r="F5" s="53"/>
      <c r="G5" s="53"/>
      <c r="H5" s="53"/>
      <c r="I5" s="53"/>
      <c r="J5" s="53"/>
    </row>
    <row r="6" spans="1:14" ht="14.45" customHeight="1"/>
    <row r="7" spans="1:14" ht="20.25" customHeight="1">
      <c r="A7" s="48" t="s">
        <v>103</v>
      </c>
      <c r="B7" s="48"/>
      <c r="D7" s="2" t="s">
        <v>104</v>
      </c>
      <c r="E7" s="21"/>
      <c r="F7" s="2" t="s">
        <v>94</v>
      </c>
      <c r="G7" s="21"/>
      <c r="H7" s="2" t="s">
        <v>105</v>
      </c>
      <c r="I7" s="21"/>
      <c r="J7" s="2" t="s">
        <v>106</v>
      </c>
    </row>
    <row r="8" spans="1:14" ht="21.75" customHeight="1">
      <c r="A8" s="49" t="s">
        <v>107</v>
      </c>
      <c r="B8" s="49"/>
      <c r="D8" s="22" t="s">
        <v>108</v>
      </c>
      <c r="E8" s="21"/>
      <c r="F8" s="23">
        <f>'درآمد سرمایه گذاری در سهام'!J65</f>
        <v>-1474965304432</v>
      </c>
      <c r="G8" s="21"/>
      <c r="H8" s="24">
        <f>F8/F13</f>
        <v>1.000225088270825</v>
      </c>
      <c r="I8" s="21"/>
      <c r="J8" s="24">
        <f>F8/9088718561896*100</f>
        <v>-16.228528745688291</v>
      </c>
      <c r="L8" s="42"/>
      <c r="M8" s="40">
        <v>9088718561896</v>
      </c>
      <c r="N8" s="43"/>
    </row>
    <row r="9" spans="1:14" ht="21.75" customHeight="1">
      <c r="A9" s="45" t="s">
        <v>109</v>
      </c>
      <c r="B9" s="45"/>
      <c r="D9" s="25" t="s">
        <v>110</v>
      </c>
      <c r="E9" s="21"/>
      <c r="F9" s="26">
        <v>0</v>
      </c>
      <c r="G9" s="21"/>
      <c r="H9" s="27">
        <v>0</v>
      </c>
      <c r="I9" s="21"/>
      <c r="J9" s="60">
        <f t="shared" ref="J9:J12" si="0">F9/9088718561896*100</f>
        <v>0</v>
      </c>
      <c r="L9" s="42"/>
      <c r="M9" s="35"/>
    </row>
    <row r="10" spans="1:14" ht="21.75" customHeight="1">
      <c r="A10" s="45" t="s">
        <v>111</v>
      </c>
      <c r="B10" s="45"/>
      <c r="D10" s="25" t="s">
        <v>112</v>
      </c>
      <c r="E10" s="21"/>
      <c r="F10" s="26">
        <v>0</v>
      </c>
      <c r="G10" s="21"/>
      <c r="H10" s="27">
        <v>0</v>
      </c>
      <c r="I10" s="21"/>
      <c r="J10" s="60">
        <f t="shared" si="0"/>
        <v>0</v>
      </c>
      <c r="L10" s="42"/>
      <c r="M10" s="35"/>
    </row>
    <row r="11" spans="1:14" ht="21.75" customHeight="1">
      <c r="A11" s="45" t="s">
        <v>113</v>
      </c>
      <c r="B11" s="45"/>
      <c r="D11" s="25" t="s">
        <v>114</v>
      </c>
      <c r="E11" s="21"/>
      <c r="F11" s="26">
        <f>'درآمد سپرده بانکی'!D14</f>
        <v>6532</v>
      </c>
      <c r="G11" s="21"/>
      <c r="H11" s="27">
        <v>0</v>
      </c>
      <c r="I11" s="21"/>
      <c r="J11" s="60">
        <f t="shared" si="0"/>
        <v>7.186931750076501E-8</v>
      </c>
      <c r="L11" s="42"/>
      <c r="M11" s="35"/>
    </row>
    <row r="12" spans="1:14" ht="21.75" customHeight="1">
      <c r="A12" s="47" t="s">
        <v>115</v>
      </c>
      <c r="B12" s="47"/>
      <c r="D12" s="28" t="s">
        <v>116</v>
      </c>
      <c r="E12" s="21"/>
      <c r="F12" s="29">
        <f>'سایر درآمدها'!D11</f>
        <v>331916146</v>
      </c>
      <c r="G12" s="21"/>
      <c r="H12" s="30">
        <f>F12/F13</f>
        <v>-2.2508384124954702E-4</v>
      </c>
      <c r="I12" s="21"/>
      <c r="J12" s="60">
        <f t="shared" si="0"/>
        <v>3.65195757509251E-3</v>
      </c>
      <c r="L12" s="42"/>
    </row>
    <row r="13" spans="1:14" ht="21.75" customHeight="1">
      <c r="A13" s="44" t="s">
        <v>54</v>
      </c>
      <c r="B13" s="44"/>
      <c r="D13" s="31"/>
      <c r="E13" s="21"/>
      <c r="F13" s="31">
        <f>SUM(F8:F12)</f>
        <v>-1474633381754</v>
      </c>
      <c r="G13" s="21"/>
      <c r="H13" s="32">
        <f>SUM(H8:H12)</f>
        <v>1.0000000044295754</v>
      </c>
      <c r="I13" s="21"/>
      <c r="J13" s="32">
        <f>SUM(J8:J12)</f>
        <v>-16.224876716243884</v>
      </c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B71"/>
  <sheetViews>
    <sheetView rightToLeft="1" workbookViewId="0">
      <selection activeCell="L68" sqref="L68"/>
    </sheetView>
  </sheetViews>
  <sheetFormatPr defaultRowHeight="12.75"/>
  <cols>
    <col min="1" max="1" width="5.140625" customWidth="1"/>
    <col min="2" max="2" width="24.7109375" customWidth="1"/>
    <col min="3" max="3" width="1.28515625" style="11" customWidth="1"/>
    <col min="4" max="4" width="14.7109375" style="11" bestFit="1" customWidth="1"/>
    <col min="5" max="5" width="1.28515625" style="11" customWidth="1"/>
    <col min="6" max="6" width="18.42578125" style="11" bestFit="1" customWidth="1"/>
    <col min="7" max="7" width="1.28515625" style="11" customWidth="1"/>
    <col min="8" max="8" width="15.7109375" style="11" bestFit="1" customWidth="1"/>
    <col min="9" max="9" width="1.28515625" style="11" customWidth="1"/>
    <col min="10" max="10" width="18.42578125" style="11" bestFit="1" customWidth="1"/>
    <col min="11" max="11" width="1.28515625" style="11" customWidth="1"/>
    <col min="12" max="12" width="17.28515625" style="11" bestFit="1" customWidth="1"/>
    <col min="13" max="13" width="1.28515625" style="11" customWidth="1"/>
    <col min="14" max="14" width="16" style="11" bestFit="1" customWidth="1"/>
    <col min="15" max="16" width="1.28515625" style="11" customWidth="1"/>
    <col min="17" max="17" width="17.85546875" style="11" bestFit="1" customWidth="1"/>
    <col min="18" max="18" width="1.28515625" style="11" customWidth="1"/>
    <col min="19" max="19" width="17" style="11" bestFit="1" customWidth="1"/>
    <col min="20" max="20" width="1.28515625" style="11" customWidth="1"/>
    <col min="21" max="21" width="17.28515625" style="11" bestFit="1" customWidth="1"/>
    <col min="22" max="22" width="1.28515625" style="11" customWidth="1"/>
    <col min="23" max="23" width="17.28515625" style="11" bestFit="1" customWidth="1"/>
    <col min="24" max="24" width="0.28515625" customWidth="1"/>
    <col min="28" max="28" width="20.85546875" bestFit="1" customWidth="1"/>
  </cols>
  <sheetData>
    <row r="1" spans="1:28" ht="29.1" customHeight="1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</row>
    <row r="2" spans="1:28" ht="21.75" customHeight="1">
      <c r="A2" s="52" t="s">
        <v>100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</row>
    <row r="3" spans="1:28" ht="21.75" customHeight="1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</row>
    <row r="4" spans="1:28" ht="14.45" customHeight="1"/>
    <row r="5" spans="1:28" ht="14.45" customHeight="1">
      <c r="A5" s="1" t="s">
        <v>117</v>
      </c>
      <c r="B5" s="53" t="s">
        <v>118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</row>
    <row r="6" spans="1:28" ht="24" customHeight="1">
      <c r="D6" s="48" t="s">
        <v>119</v>
      </c>
      <c r="E6" s="48"/>
      <c r="F6" s="48"/>
      <c r="G6" s="48"/>
      <c r="H6" s="48"/>
      <c r="I6" s="48"/>
      <c r="J6" s="48"/>
      <c r="K6" s="48"/>
      <c r="L6" s="48"/>
      <c r="N6" s="48" t="s">
        <v>120</v>
      </c>
      <c r="O6" s="48"/>
      <c r="P6" s="48"/>
      <c r="Q6" s="48"/>
      <c r="R6" s="48"/>
      <c r="S6" s="48"/>
      <c r="T6" s="48"/>
      <c r="U6" s="48"/>
      <c r="V6" s="48"/>
      <c r="W6" s="48"/>
    </row>
    <row r="7" spans="1:28" ht="14.45" customHeight="1">
      <c r="D7" s="12"/>
      <c r="E7" s="12"/>
      <c r="F7" s="12"/>
      <c r="G7" s="12"/>
      <c r="H7" s="12"/>
      <c r="I7" s="12"/>
      <c r="J7" s="51" t="s">
        <v>54</v>
      </c>
      <c r="K7" s="51"/>
      <c r="L7" s="51"/>
      <c r="N7" s="12"/>
      <c r="O7" s="12"/>
      <c r="P7" s="12"/>
      <c r="Q7" s="12"/>
      <c r="R7" s="12"/>
      <c r="S7" s="12"/>
      <c r="T7" s="12"/>
      <c r="U7" s="51" t="s">
        <v>54</v>
      </c>
      <c r="V7" s="51"/>
      <c r="W7" s="51"/>
    </row>
    <row r="8" spans="1:28" ht="21" customHeight="1">
      <c r="A8" s="48" t="s">
        <v>121</v>
      </c>
      <c r="B8" s="48"/>
      <c r="D8" s="2" t="s">
        <v>122</v>
      </c>
      <c r="F8" s="2" t="s">
        <v>123</v>
      </c>
      <c r="H8" s="2" t="s">
        <v>124</v>
      </c>
      <c r="J8" s="4" t="s">
        <v>94</v>
      </c>
      <c r="K8" s="12"/>
      <c r="L8" s="4" t="s">
        <v>105</v>
      </c>
      <c r="N8" s="2" t="s">
        <v>122</v>
      </c>
      <c r="P8" s="48" t="s">
        <v>123</v>
      </c>
      <c r="Q8" s="48"/>
      <c r="S8" s="2" t="s">
        <v>124</v>
      </c>
      <c r="U8" s="4" t="s">
        <v>94</v>
      </c>
      <c r="V8" s="12"/>
      <c r="W8" s="4" t="s">
        <v>105</v>
      </c>
    </row>
    <row r="9" spans="1:28" ht="21.75" customHeight="1">
      <c r="A9" s="49" t="s">
        <v>43</v>
      </c>
      <c r="B9" s="49"/>
      <c r="D9" s="13">
        <v>0</v>
      </c>
      <c r="F9" s="13">
        <v>-39677002086</v>
      </c>
      <c r="H9" s="13">
        <v>21546202615</v>
      </c>
      <c r="J9" s="13">
        <f>D9+F9+H9</f>
        <v>-18130799471</v>
      </c>
      <c r="L9" s="14">
        <f>J9/1474633381754*100</f>
        <v>-1.2295123449215799</v>
      </c>
      <c r="N9" s="13">
        <v>8938551940</v>
      </c>
      <c r="P9" s="50">
        <v>54924287509</v>
      </c>
      <c r="Q9" s="50"/>
      <c r="S9" s="13">
        <v>27364575055</v>
      </c>
      <c r="U9" s="13">
        <v>91227414504</v>
      </c>
      <c r="W9" s="14">
        <f>U9/1648969104233*100</f>
        <v>5.5323907688636433</v>
      </c>
      <c r="AB9" s="39"/>
    </row>
    <row r="10" spans="1:28" ht="21.75" customHeight="1">
      <c r="A10" s="45" t="s">
        <v>28</v>
      </c>
      <c r="B10" s="45"/>
      <c r="D10" s="15">
        <v>0</v>
      </c>
      <c r="F10" s="15">
        <v>-35175967729</v>
      </c>
      <c r="H10" s="15">
        <v>4477105109</v>
      </c>
      <c r="J10" s="15">
        <f t="shared" ref="J10:J64" si="0">D10+F10+H10</f>
        <v>-30698862620</v>
      </c>
      <c r="L10" s="38">
        <f t="shared" ref="L10:L64" si="1">J10/1474633381754*100</f>
        <v>-2.0817962620299082</v>
      </c>
      <c r="N10" s="15">
        <v>0</v>
      </c>
      <c r="P10" s="46">
        <v>7664189070</v>
      </c>
      <c r="Q10" s="46"/>
      <c r="S10" s="15">
        <v>23737225956</v>
      </c>
      <c r="U10" s="15">
        <v>31401415026</v>
      </c>
      <c r="W10" s="38">
        <f>U10/1648969104233*100</f>
        <v>1.9043058445055601</v>
      </c>
    </row>
    <row r="11" spans="1:28" ht="21.75" customHeight="1">
      <c r="A11" s="45" t="s">
        <v>42</v>
      </c>
      <c r="B11" s="45"/>
      <c r="D11" s="15">
        <v>0</v>
      </c>
      <c r="F11" s="15">
        <v>-2224697056</v>
      </c>
      <c r="H11" s="15">
        <v>1788321772</v>
      </c>
      <c r="J11" s="15">
        <f t="shared" si="0"/>
        <v>-436375284</v>
      </c>
      <c r="L11" s="38">
        <f t="shared" si="1"/>
        <v>-2.9592120278801381E-2</v>
      </c>
      <c r="N11" s="15">
        <v>0</v>
      </c>
      <c r="P11" s="46">
        <v>254773194</v>
      </c>
      <c r="Q11" s="46"/>
      <c r="S11" s="15">
        <v>1788321772</v>
      </c>
      <c r="U11" s="15">
        <v>2043094966</v>
      </c>
      <c r="W11" s="38">
        <f>U11/1648969104233*100</f>
        <v>0.12390134907653853</v>
      </c>
    </row>
    <row r="12" spans="1:28" ht="21.75" customHeight="1">
      <c r="A12" s="45" t="s">
        <v>44</v>
      </c>
      <c r="B12" s="45"/>
      <c r="D12" s="15">
        <v>0</v>
      </c>
      <c r="F12" s="15">
        <v>-255728869922</v>
      </c>
      <c r="H12" s="15">
        <v>38562922260</v>
      </c>
      <c r="J12" s="15">
        <f t="shared" si="0"/>
        <v>-217165947662</v>
      </c>
      <c r="L12" s="38">
        <f t="shared" si="1"/>
        <v>-14.726775505630583</v>
      </c>
      <c r="N12" s="15">
        <v>22512432810</v>
      </c>
      <c r="P12" s="46">
        <v>521134912017</v>
      </c>
      <c r="Q12" s="46"/>
      <c r="S12" s="15">
        <v>38564108986</v>
      </c>
      <c r="U12" s="15">
        <v>582211453813</v>
      </c>
      <c r="W12" s="38">
        <f t="shared" ref="W12:W64" si="2">U12/1648969104233*100</f>
        <v>35.307602326716079</v>
      </c>
    </row>
    <row r="13" spans="1:28" ht="21.75" customHeight="1">
      <c r="A13" s="45" t="s">
        <v>22</v>
      </c>
      <c r="B13" s="45"/>
      <c r="D13" s="15">
        <v>0</v>
      </c>
      <c r="F13" s="15">
        <v>-154629040051</v>
      </c>
      <c r="H13" s="15">
        <v>37681621035</v>
      </c>
      <c r="J13" s="15">
        <f t="shared" si="0"/>
        <v>-116947419016</v>
      </c>
      <c r="L13" s="38">
        <f t="shared" si="1"/>
        <v>-7.9306097680290604</v>
      </c>
      <c r="N13" s="15">
        <v>66490614000</v>
      </c>
      <c r="P13" s="46">
        <v>319701238285</v>
      </c>
      <c r="Q13" s="46"/>
      <c r="S13" s="15">
        <v>34159768789</v>
      </c>
      <c r="U13" s="15">
        <v>420351621074</v>
      </c>
      <c r="W13" s="38">
        <f t="shared" si="2"/>
        <v>25.491782714117132</v>
      </c>
    </row>
    <row r="14" spans="1:28" ht="21.75" customHeight="1">
      <c r="A14" s="45" t="s">
        <v>30</v>
      </c>
      <c r="B14" s="45"/>
      <c r="D14" s="15">
        <v>0</v>
      </c>
      <c r="F14" s="15">
        <v>12457928975</v>
      </c>
      <c r="H14" s="15">
        <v>-34006880295</v>
      </c>
      <c r="J14" s="15">
        <f t="shared" si="0"/>
        <v>-21548951320</v>
      </c>
      <c r="L14" s="38">
        <f t="shared" si="1"/>
        <v>-1.461309067503181</v>
      </c>
      <c r="N14" s="15">
        <v>58232880000</v>
      </c>
      <c r="P14" s="46">
        <v>-9564613293</v>
      </c>
      <c r="Q14" s="46"/>
      <c r="S14" s="15">
        <v>-37584401021</v>
      </c>
      <c r="U14" s="15">
        <v>11083865686</v>
      </c>
      <c r="W14" s="38">
        <f t="shared" si="2"/>
        <v>0.67216939708252088</v>
      </c>
    </row>
    <row r="15" spans="1:28" ht="21.75" customHeight="1">
      <c r="A15" s="45" t="s">
        <v>125</v>
      </c>
      <c r="B15" s="45"/>
      <c r="D15" s="15">
        <v>0</v>
      </c>
      <c r="F15" s="15">
        <v>0</v>
      </c>
      <c r="H15" s="15">
        <v>0</v>
      </c>
      <c r="J15" s="15">
        <f t="shared" si="0"/>
        <v>0</v>
      </c>
      <c r="L15" s="38">
        <f t="shared" si="1"/>
        <v>0</v>
      </c>
      <c r="N15" s="15">
        <v>225000000</v>
      </c>
      <c r="P15" s="46">
        <v>0</v>
      </c>
      <c r="Q15" s="46"/>
      <c r="S15" s="15">
        <v>-1263372106</v>
      </c>
      <c r="U15" s="15">
        <v>-1038372106</v>
      </c>
      <c r="W15" s="38">
        <f t="shared" si="2"/>
        <v>-6.2970986135182164E-2</v>
      </c>
    </row>
    <row r="16" spans="1:28" ht="21.75" customHeight="1">
      <c r="A16" s="45" t="s">
        <v>126</v>
      </c>
      <c r="B16" s="45"/>
      <c r="D16" s="15">
        <v>0</v>
      </c>
      <c r="F16" s="15">
        <v>0</v>
      </c>
      <c r="H16" s="15">
        <v>0</v>
      </c>
      <c r="J16" s="15">
        <f t="shared" si="0"/>
        <v>0</v>
      </c>
      <c r="L16" s="38">
        <f t="shared" si="1"/>
        <v>0</v>
      </c>
      <c r="N16" s="15">
        <v>9249354100</v>
      </c>
      <c r="P16" s="46">
        <v>0</v>
      </c>
      <c r="Q16" s="46"/>
      <c r="S16" s="15">
        <v>-36951871597</v>
      </c>
      <c r="U16" s="15">
        <v>-27702517497</v>
      </c>
      <c r="W16" s="38">
        <f t="shared" si="2"/>
        <v>-1.6799900874968501</v>
      </c>
    </row>
    <row r="17" spans="1:23" ht="21.75" customHeight="1">
      <c r="A17" s="45" t="s">
        <v>127</v>
      </c>
      <c r="B17" s="45"/>
      <c r="D17" s="15">
        <v>0</v>
      </c>
      <c r="F17" s="15">
        <v>0</v>
      </c>
      <c r="H17" s="15">
        <v>0</v>
      </c>
      <c r="J17" s="15">
        <f t="shared" si="0"/>
        <v>0</v>
      </c>
      <c r="L17" s="38">
        <f t="shared" si="1"/>
        <v>0</v>
      </c>
      <c r="N17" s="15">
        <v>0</v>
      </c>
      <c r="P17" s="46">
        <v>0</v>
      </c>
      <c r="Q17" s="46"/>
      <c r="S17" s="15">
        <v>-4181331558</v>
      </c>
      <c r="U17" s="15">
        <v>-4181331558</v>
      </c>
      <c r="W17" s="38">
        <f t="shared" si="2"/>
        <v>-0.2535724621684104</v>
      </c>
    </row>
    <row r="18" spans="1:23" ht="21.75" customHeight="1">
      <c r="A18" s="45" t="s">
        <v>128</v>
      </c>
      <c r="B18" s="45"/>
      <c r="D18" s="15">
        <v>0</v>
      </c>
      <c r="F18" s="15">
        <v>0</v>
      </c>
      <c r="H18" s="15">
        <v>0</v>
      </c>
      <c r="J18" s="15">
        <f t="shared" si="0"/>
        <v>0</v>
      </c>
      <c r="L18" s="38">
        <f t="shared" si="1"/>
        <v>0</v>
      </c>
      <c r="N18" s="15">
        <v>21444096672</v>
      </c>
      <c r="P18" s="46">
        <v>0</v>
      </c>
      <c r="Q18" s="46"/>
      <c r="S18" s="15">
        <v>-40218787651</v>
      </c>
      <c r="U18" s="15">
        <v>-18774690979</v>
      </c>
      <c r="W18" s="38">
        <f t="shared" si="2"/>
        <v>-1.1385714220360026</v>
      </c>
    </row>
    <row r="19" spans="1:23" ht="21.75" customHeight="1">
      <c r="A19" s="45" t="s">
        <v>48</v>
      </c>
      <c r="B19" s="45"/>
      <c r="D19" s="15">
        <v>0</v>
      </c>
      <c r="F19" s="15">
        <v>-9647672466</v>
      </c>
      <c r="H19" s="15">
        <v>0</v>
      </c>
      <c r="J19" s="15">
        <f t="shared" si="0"/>
        <v>-9647672466</v>
      </c>
      <c r="L19" s="38">
        <f t="shared" si="1"/>
        <v>-0.65424210419844109</v>
      </c>
      <c r="N19" s="15">
        <v>21106668130</v>
      </c>
      <c r="P19" s="46">
        <v>-65707268502</v>
      </c>
      <c r="Q19" s="46"/>
      <c r="S19" s="15">
        <v>-2062350671</v>
      </c>
      <c r="U19" s="15">
        <v>-46662951043</v>
      </c>
      <c r="W19" s="38">
        <f t="shared" si="2"/>
        <v>-2.8298256724891622</v>
      </c>
    </row>
    <row r="20" spans="1:23" ht="21.75" customHeight="1">
      <c r="A20" s="45" t="s">
        <v>37</v>
      </c>
      <c r="B20" s="45"/>
      <c r="D20" s="15">
        <v>0</v>
      </c>
      <c r="F20" s="15">
        <v>-17661119820</v>
      </c>
      <c r="H20" s="15">
        <v>0</v>
      </c>
      <c r="J20" s="15">
        <f t="shared" si="0"/>
        <v>-17661119820</v>
      </c>
      <c r="L20" s="38">
        <f t="shared" si="1"/>
        <v>-1.1976617400992924</v>
      </c>
      <c r="N20" s="15">
        <v>12320581350</v>
      </c>
      <c r="P20" s="46">
        <v>39357861472</v>
      </c>
      <c r="Q20" s="46"/>
      <c r="S20" s="15">
        <v>-7104</v>
      </c>
      <c r="U20" s="15">
        <v>51678435718</v>
      </c>
      <c r="W20" s="38">
        <f t="shared" si="2"/>
        <v>3.1339844746234746</v>
      </c>
    </row>
    <row r="21" spans="1:23" ht="21.75" customHeight="1">
      <c r="A21" s="45" t="s">
        <v>129</v>
      </c>
      <c r="B21" s="45"/>
      <c r="D21" s="15">
        <v>0</v>
      </c>
      <c r="F21" s="15">
        <v>0</v>
      </c>
      <c r="H21" s="15">
        <v>0</v>
      </c>
      <c r="J21" s="15">
        <f t="shared" si="0"/>
        <v>0</v>
      </c>
      <c r="L21" s="38">
        <f t="shared" si="1"/>
        <v>0</v>
      </c>
      <c r="N21" s="15">
        <v>0</v>
      </c>
      <c r="P21" s="46">
        <v>0</v>
      </c>
      <c r="Q21" s="46"/>
      <c r="S21" s="15">
        <v>-10947933632</v>
      </c>
      <c r="U21" s="15">
        <v>-10947933632</v>
      </c>
      <c r="W21" s="38">
        <f t="shared" si="2"/>
        <v>-0.66392594038881714</v>
      </c>
    </row>
    <row r="22" spans="1:23" ht="21.75" customHeight="1">
      <c r="A22" s="45" t="s">
        <v>19</v>
      </c>
      <c r="B22" s="45"/>
      <c r="D22" s="15">
        <v>0</v>
      </c>
      <c r="F22" s="15">
        <v>-18504239199</v>
      </c>
      <c r="H22" s="15">
        <v>0</v>
      </c>
      <c r="J22" s="15">
        <f t="shared" si="0"/>
        <v>-18504239199</v>
      </c>
      <c r="L22" s="38">
        <f t="shared" si="1"/>
        <v>-1.2548365870430904</v>
      </c>
      <c r="N22" s="15">
        <v>0</v>
      </c>
      <c r="P22" s="46">
        <v>6361215564</v>
      </c>
      <c r="Q22" s="46"/>
      <c r="S22" s="15">
        <v>9781093331</v>
      </c>
      <c r="U22" s="15">
        <v>16142308895</v>
      </c>
      <c r="W22" s="38">
        <f t="shared" si="2"/>
        <v>0.97893337440718253</v>
      </c>
    </row>
    <row r="23" spans="1:23" ht="21.75" customHeight="1">
      <c r="A23" s="45" t="s">
        <v>130</v>
      </c>
      <c r="B23" s="45"/>
      <c r="D23" s="15">
        <v>0</v>
      </c>
      <c r="F23" s="15">
        <v>0</v>
      </c>
      <c r="H23" s="15">
        <v>0</v>
      </c>
      <c r="J23" s="15">
        <f t="shared" si="0"/>
        <v>0</v>
      </c>
      <c r="L23" s="38">
        <f t="shared" si="1"/>
        <v>0</v>
      </c>
      <c r="N23" s="15">
        <v>42477941369</v>
      </c>
      <c r="P23" s="46">
        <v>0</v>
      </c>
      <c r="Q23" s="46"/>
      <c r="S23" s="15">
        <v>-59310398987</v>
      </c>
      <c r="U23" s="15">
        <v>-16832457618</v>
      </c>
      <c r="W23" s="38">
        <f t="shared" si="2"/>
        <v>-1.020786719095591</v>
      </c>
    </row>
    <row r="24" spans="1:23" ht="21.75" customHeight="1">
      <c r="A24" s="45" t="s">
        <v>24</v>
      </c>
      <c r="B24" s="45"/>
      <c r="D24" s="15">
        <v>0</v>
      </c>
      <c r="F24" s="15">
        <v>-28540124963</v>
      </c>
      <c r="H24" s="15">
        <v>0</v>
      </c>
      <c r="J24" s="15">
        <f t="shared" si="0"/>
        <v>-28540124963</v>
      </c>
      <c r="L24" s="38">
        <f t="shared" si="1"/>
        <v>-1.9354047803429624</v>
      </c>
      <c r="N24" s="15">
        <v>108635415896</v>
      </c>
      <c r="P24" s="46">
        <v>-97914526730</v>
      </c>
      <c r="Q24" s="46"/>
      <c r="S24" s="15">
        <v>-4331776148</v>
      </c>
      <c r="U24" s="15">
        <v>6389113018</v>
      </c>
      <c r="W24" s="38">
        <f t="shared" si="2"/>
        <v>0.38746105076188353</v>
      </c>
    </row>
    <row r="25" spans="1:23" ht="21.75" customHeight="1">
      <c r="A25" s="45" t="s">
        <v>52</v>
      </c>
      <c r="B25" s="45"/>
      <c r="D25" s="15">
        <v>0</v>
      </c>
      <c r="F25" s="15">
        <v>-457870587</v>
      </c>
      <c r="H25" s="15">
        <v>0</v>
      </c>
      <c r="J25" s="15">
        <f t="shared" si="0"/>
        <v>-457870587</v>
      </c>
      <c r="L25" s="38">
        <f t="shared" si="1"/>
        <v>-3.1049791267805604E-2</v>
      </c>
      <c r="N25" s="15">
        <v>0</v>
      </c>
      <c r="P25" s="46">
        <v>1300888345</v>
      </c>
      <c r="Q25" s="46"/>
      <c r="S25" s="15">
        <v>856289443</v>
      </c>
      <c r="U25" s="15">
        <v>2157177788</v>
      </c>
      <c r="W25" s="38">
        <f t="shared" si="2"/>
        <v>0.13081978203608538</v>
      </c>
    </row>
    <row r="26" spans="1:23" ht="21.75" customHeight="1">
      <c r="A26" s="45" t="s">
        <v>23</v>
      </c>
      <c r="B26" s="45"/>
      <c r="D26" s="15">
        <v>0</v>
      </c>
      <c r="F26" s="15">
        <v>-124372175887</v>
      </c>
      <c r="H26" s="15">
        <v>0</v>
      </c>
      <c r="J26" s="15">
        <f t="shared" si="0"/>
        <v>-124372175887</v>
      </c>
      <c r="L26" s="38">
        <f t="shared" si="1"/>
        <v>-8.4341082621543357</v>
      </c>
      <c r="N26" s="15">
        <v>29288732200</v>
      </c>
      <c r="P26" s="46">
        <v>-18090250177</v>
      </c>
      <c r="Q26" s="46"/>
      <c r="S26" s="15">
        <v>-1282324487</v>
      </c>
      <c r="U26" s="15">
        <v>9916157536</v>
      </c>
      <c r="W26" s="38">
        <f t="shared" si="2"/>
        <v>0.60135496235463992</v>
      </c>
    </row>
    <row r="27" spans="1:23" ht="21.75" customHeight="1">
      <c r="A27" s="45" t="s">
        <v>131</v>
      </c>
      <c r="B27" s="45"/>
      <c r="D27" s="15">
        <v>0</v>
      </c>
      <c r="F27" s="15">
        <v>0</v>
      </c>
      <c r="H27" s="15">
        <v>0</v>
      </c>
      <c r="J27" s="15">
        <f t="shared" si="0"/>
        <v>0</v>
      </c>
      <c r="L27" s="38">
        <f t="shared" si="1"/>
        <v>0</v>
      </c>
      <c r="N27" s="15">
        <v>33990000000</v>
      </c>
      <c r="P27" s="46">
        <v>0</v>
      </c>
      <c r="Q27" s="46"/>
      <c r="S27" s="15">
        <v>-39642192435</v>
      </c>
      <c r="U27" s="15">
        <v>-5652192435</v>
      </c>
      <c r="W27" s="38">
        <f t="shared" si="2"/>
        <v>-0.3427712757316369</v>
      </c>
    </row>
    <row r="28" spans="1:23" ht="21.75" customHeight="1">
      <c r="A28" s="45" t="s">
        <v>25</v>
      </c>
      <c r="B28" s="45"/>
      <c r="D28" s="15">
        <v>0</v>
      </c>
      <c r="F28" s="15">
        <v>-29697648830</v>
      </c>
      <c r="H28" s="15">
        <v>0</v>
      </c>
      <c r="J28" s="15">
        <f t="shared" si="0"/>
        <v>-29697648830</v>
      </c>
      <c r="L28" s="38">
        <f t="shared" si="1"/>
        <v>-2.0139004851955939</v>
      </c>
      <c r="N28" s="15">
        <v>41060833000</v>
      </c>
      <c r="P28" s="46">
        <v>-14181825511</v>
      </c>
      <c r="Q28" s="46"/>
      <c r="S28" s="15">
        <v>-62118162551</v>
      </c>
      <c r="U28" s="15">
        <v>-35239155062</v>
      </c>
      <c r="W28" s="38">
        <f t="shared" si="2"/>
        <v>-2.1370415595743446</v>
      </c>
    </row>
    <row r="29" spans="1:23" ht="21.75" customHeight="1">
      <c r="A29" s="45" t="s">
        <v>132</v>
      </c>
      <c r="B29" s="45"/>
      <c r="D29" s="15">
        <v>0</v>
      </c>
      <c r="F29" s="15">
        <v>0</v>
      </c>
      <c r="H29" s="15">
        <v>0</v>
      </c>
      <c r="J29" s="15">
        <f t="shared" si="0"/>
        <v>0</v>
      </c>
      <c r="L29" s="38">
        <f t="shared" si="1"/>
        <v>0</v>
      </c>
      <c r="N29" s="15">
        <v>1877760360</v>
      </c>
      <c r="P29" s="46">
        <v>0</v>
      </c>
      <c r="Q29" s="46"/>
      <c r="S29" s="15">
        <v>-9039687495</v>
      </c>
      <c r="U29" s="15">
        <v>-7161927135</v>
      </c>
      <c r="W29" s="38">
        <f t="shared" si="2"/>
        <v>-0.43432755147533786</v>
      </c>
    </row>
    <row r="30" spans="1:23" ht="21.75" customHeight="1">
      <c r="A30" s="45" t="s">
        <v>21</v>
      </c>
      <c r="B30" s="45"/>
      <c r="D30" s="15">
        <v>0</v>
      </c>
      <c r="F30" s="15">
        <v>-86262519196</v>
      </c>
      <c r="H30" s="15">
        <v>0</v>
      </c>
      <c r="J30" s="15">
        <f t="shared" si="0"/>
        <v>-86262519196</v>
      </c>
      <c r="L30" s="38">
        <f t="shared" si="1"/>
        <v>-5.849760371855627</v>
      </c>
      <c r="N30" s="15">
        <v>13016032848</v>
      </c>
      <c r="P30" s="46">
        <v>159417978485</v>
      </c>
      <c r="Q30" s="46"/>
      <c r="S30" s="15">
        <v>-126247703</v>
      </c>
      <c r="U30" s="15">
        <v>172307763630</v>
      </c>
      <c r="W30" s="38">
        <f t="shared" si="2"/>
        <v>10.449423411734999</v>
      </c>
    </row>
    <row r="31" spans="1:23" ht="21.75" customHeight="1">
      <c r="A31" s="45" t="s">
        <v>133</v>
      </c>
      <c r="B31" s="45"/>
      <c r="D31" s="15">
        <v>0</v>
      </c>
      <c r="F31" s="15">
        <v>0</v>
      </c>
      <c r="H31" s="15">
        <v>0</v>
      </c>
      <c r="J31" s="15">
        <f t="shared" si="0"/>
        <v>0</v>
      </c>
      <c r="L31" s="38">
        <f t="shared" si="1"/>
        <v>0</v>
      </c>
      <c r="N31" s="15">
        <v>0</v>
      </c>
      <c r="P31" s="46">
        <v>0</v>
      </c>
      <c r="Q31" s="46"/>
      <c r="S31" s="15">
        <v>9068269458</v>
      </c>
      <c r="U31" s="15">
        <v>9068269458</v>
      </c>
      <c r="W31" s="38">
        <f t="shared" si="2"/>
        <v>0.54993568009984073</v>
      </c>
    </row>
    <row r="32" spans="1:23" ht="21.75" customHeight="1">
      <c r="A32" s="45" t="s">
        <v>49</v>
      </c>
      <c r="B32" s="45"/>
      <c r="D32" s="15">
        <v>0</v>
      </c>
      <c r="F32" s="15">
        <v>-2773531642</v>
      </c>
      <c r="H32" s="15">
        <v>0</v>
      </c>
      <c r="J32" s="15">
        <f t="shared" si="0"/>
        <v>-2773531642</v>
      </c>
      <c r="L32" s="38">
        <f t="shared" si="1"/>
        <v>-0.18808279239555989</v>
      </c>
      <c r="N32" s="15">
        <v>0</v>
      </c>
      <c r="P32" s="46">
        <v>27317906144</v>
      </c>
      <c r="Q32" s="46"/>
      <c r="S32" s="15">
        <v>6281485268</v>
      </c>
      <c r="U32" s="15">
        <v>33599391412</v>
      </c>
      <c r="W32" s="38">
        <f t="shared" si="2"/>
        <v>2.0375998146810881</v>
      </c>
    </row>
    <row r="33" spans="1:23" ht="21.75" customHeight="1">
      <c r="A33" s="45" t="s">
        <v>134</v>
      </c>
      <c r="B33" s="45"/>
      <c r="D33" s="15">
        <v>0</v>
      </c>
      <c r="F33" s="15">
        <v>0</v>
      </c>
      <c r="H33" s="15">
        <v>0</v>
      </c>
      <c r="J33" s="15">
        <f t="shared" si="0"/>
        <v>0</v>
      </c>
      <c r="L33" s="38">
        <f t="shared" si="1"/>
        <v>0</v>
      </c>
      <c r="N33" s="15">
        <v>7169324120</v>
      </c>
      <c r="P33" s="46">
        <v>0</v>
      </c>
      <c r="Q33" s="46"/>
      <c r="S33" s="15">
        <v>1914774171</v>
      </c>
      <c r="U33" s="15">
        <v>9084098291</v>
      </c>
      <c r="W33" s="38">
        <f t="shared" si="2"/>
        <v>0.55089560305772789</v>
      </c>
    </row>
    <row r="34" spans="1:23" ht="21.75" customHeight="1">
      <c r="A34" s="45" t="s">
        <v>50</v>
      </c>
      <c r="B34" s="45"/>
      <c r="D34" s="15">
        <v>0</v>
      </c>
      <c r="F34" s="15">
        <v>-417944124</v>
      </c>
      <c r="H34" s="15">
        <v>0</v>
      </c>
      <c r="J34" s="15">
        <f t="shared" si="0"/>
        <v>-417944124</v>
      </c>
      <c r="L34" s="38">
        <f t="shared" si="1"/>
        <v>-2.8342239445500489E-2</v>
      </c>
      <c r="N34" s="15">
        <v>0</v>
      </c>
      <c r="P34" s="46">
        <v>705237083</v>
      </c>
      <c r="Q34" s="46"/>
      <c r="S34" s="15">
        <v>1104757503</v>
      </c>
      <c r="U34" s="15">
        <v>1809994586</v>
      </c>
      <c r="W34" s="38">
        <f t="shared" si="2"/>
        <v>0.10976522127392431</v>
      </c>
    </row>
    <row r="35" spans="1:23" ht="21.75" customHeight="1">
      <c r="A35" s="45" t="s">
        <v>135</v>
      </c>
      <c r="B35" s="45"/>
      <c r="D35" s="15">
        <v>0</v>
      </c>
      <c r="F35" s="15">
        <v>0</v>
      </c>
      <c r="H35" s="15">
        <v>0</v>
      </c>
      <c r="J35" s="15">
        <f t="shared" si="0"/>
        <v>0</v>
      </c>
      <c r="L35" s="38">
        <f t="shared" si="1"/>
        <v>0</v>
      </c>
      <c r="N35" s="15">
        <v>17021400800</v>
      </c>
      <c r="P35" s="46">
        <v>0</v>
      </c>
      <c r="Q35" s="46"/>
      <c r="S35" s="15">
        <v>-36305191904</v>
      </c>
      <c r="U35" s="15">
        <v>-19283791104</v>
      </c>
      <c r="W35" s="38">
        <f t="shared" si="2"/>
        <v>-1.1694452645896991</v>
      </c>
    </row>
    <row r="36" spans="1:23" ht="21.75" customHeight="1">
      <c r="A36" s="45" t="s">
        <v>46</v>
      </c>
      <c r="B36" s="45"/>
      <c r="D36" s="15">
        <v>0</v>
      </c>
      <c r="F36" s="15">
        <v>-625998335</v>
      </c>
      <c r="H36" s="15">
        <v>0</v>
      </c>
      <c r="J36" s="15">
        <f t="shared" si="0"/>
        <v>-625998335</v>
      </c>
      <c r="L36" s="38">
        <f t="shared" si="1"/>
        <v>-4.2451116511102401E-2</v>
      </c>
      <c r="N36" s="15">
        <v>0</v>
      </c>
      <c r="P36" s="46">
        <v>-5215840</v>
      </c>
      <c r="Q36" s="46"/>
      <c r="S36" s="15">
        <v>1347410268</v>
      </c>
      <c r="U36" s="15">
        <v>1342194428</v>
      </c>
      <c r="W36" s="38">
        <f t="shared" si="2"/>
        <v>8.139597185626514E-2</v>
      </c>
    </row>
    <row r="37" spans="1:23" ht="21.75" customHeight="1">
      <c r="A37" s="45" t="s">
        <v>136</v>
      </c>
      <c r="B37" s="45"/>
      <c r="D37" s="15">
        <v>0</v>
      </c>
      <c r="F37" s="15">
        <v>0</v>
      </c>
      <c r="H37" s="15">
        <v>0</v>
      </c>
      <c r="J37" s="15">
        <f t="shared" si="0"/>
        <v>0</v>
      </c>
      <c r="L37" s="38">
        <f t="shared" si="1"/>
        <v>0</v>
      </c>
      <c r="N37" s="15">
        <v>0</v>
      </c>
      <c r="P37" s="46">
        <v>0</v>
      </c>
      <c r="Q37" s="46"/>
      <c r="S37" s="15">
        <v>0</v>
      </c>
      <c r="U37" s="15">
        <v>0</v>
      </c>
      <c r="W37" s="38">
        <f t="shared" si="2"/>
        <v>0</v>
      </c>
    </row>
    <row r="38" spans="1:23" ht="21.75" customHeight="1">
      <c r="A38" s="45" t="s">
        <v>137</v>
      </c>
      <c r="B38" s="45"/>
      <c r="D38" s="15">
        <v>0</v>
      </c>
      <c r="F38" s="15">
        <v>0</v>
      </c>
      <c r="H38" s="15">
        <v>0</v>
      </c>
      <c r="J38" s="15">
        <f t="shared" si="0"/>
        <v>0</v>
      </c>
      <c r="L38" s="38">
        <f t="shared" si="1"/>
        <v>0</v>
      </c>
      <c r="N38" s="15">
        <v>6360588960</v>
      </c>
      <c r="P38" s="46">
        <v>0</v>
      </c>
      <c r="Q38" s="46"/>
      <c r="S38" s="15">
        <v>-41888700391</v>
      </c>
      <c r="U38" s="15">
        <v>-35528111431</v>
      </c>
      <c r="W38" s="38">
        <f t="shared" si="2"/>
        <v>-2.1545650151841693</v>
      </c>
    </row>
    <row r="39" spans="1:23" ht="21.75" customHeight="1">
      <c r="A39" s="45" t="s">
        <v>138</v>
      </c>
      <c r="B39" s="45"/>
      <c r="D39" s="15">
        <v>0</v>
      </c>
      <c r="F39" s="15">
        <v>0</v>
      </c>
      <c r="H39" s="15">
        <v>0</v>
      </c>
      <c r="J39" s="15">
        <f t="shared" si="0"/>
        <v>0</v>
      </c>
      <c r="L39" s="38">
        <f t="shared" si="1"/>
        <v>0</v>
      </c>
      <c r="N39" s="15">
        <v>0</v>
      </c>
      <c r="P39" s="46">
        <v>0</v>
      </c>
      <c r="Q39" s="46"/>
      <c r="S39" s="15">
        <v>11867014259</v>
      </c>
      <c r="U39" s="15">
        <v>11867014259</v>
      </c>
      <c r="W39" s="38">
        <f t="shared" si="2"/>
        <v>0.71966262002948878</v>
      </c>
    </row>
    <row r="40" spans="1:23" ht="21.75" customHeight="1">
      <c r="A40" s="45" t="s">
        <v>32</v>
      </c>
      <c r="B40" s="45"/>
      <c r="D40" s="15">
        <v>0</v>
      </c>
      <c r="F40" s="15">
        <v>-165603306476</v>
      </c>
      <c r="H40" s="15">
        <v>0</v>
      </c>
      <c r="J40" s="15">
        <f t="shared" si="0"/>
        <v>-165603306476</v>
      </c>
      <c r="L40" s="38">
        <f t="shared" si="1"/>
        <v>-11.230134115031591</v>
      </c>
      <c r="N40" s="15">
        <v>37038843360</v>
      </c>
      <c r="P40" s="46">
        <v>-51938109016</v>
      </c>
      <c r="Q40" s="46"/>
      <c r="S40" s="15">
        <v>-5878434800</v>
      </c>
      <c r="U40" s="15">
        <v>-20777700456</v>
      </c>
      <c r="W40" s="38">
        <f t="shared" si="2"/>
        <v>-1.2600418287196788</v>
      </c>
    </row>
    <row r="41" spans="1:23" ht="21.75" customHeight="1">
      <c r="A41" s="45" t="s">
        <v>139</v>
      </c>
      <c r="B41" s="45"/>
      <c r="D41" s="15">
        <v>0</v>
      </c>
      <c r="F41" s="15">
        <v>0</v>
      </c>
      <c r="H41" s="15">
        <v>0</v>
      </c>
      <c r="J41" s="15">
        <f t="shared" si="0"/>
        <v>0</v>
      </c>
      <c r="L41" s="38">
        <f t="shared" si="1"/>
        <v>0</v>
      </c>
      <c r="N41" s="15">
        <v>26544000000</v>
      </c>
      <c r="P41" s="46">
        <v>0</v>
      </c>
      <c r="Q41" s="46"/>
      <c r="S41" s="15">
        <v>-55953638480</v>
      </c>
      <c r="U41" s="15">
        <v>-29409638480</v>
      </c>
      <c r="W41" s="38">
        <f t="shared" si="2"/>
        <v>-1.7835166471284234</v>
      </c>
    </row>
    <row r="42" spans="1:23" ht="21.75" customHeight="1">
      <c r="A42" s="45" t="s">
        <v>140</v>
      </c>
      <c r="B42" s="45"/>
      <c r="D42" s="15">
        <v>0</v>
      </c>
      <c r="F42" s="15">
        <v>0</v>
      </c>
      <c r="H42" s="15">
        <v>0</v>
      </c>
      <c r="J42" s="15">
        <f t="shared" si="0"/>
        <v>0</v>
      </c>
      <c r="L42" s="38">
        <f t="shared" si="1"/>
        <v>0</v>
      </c>
      <c r="N42" s="15">
        <v>470000000</v>
      </c>
      <c r="P42" s="46">
        <v>0</v>
      </c>
      <c r="Q42" s="46"/>
      <c r="S42" s="15">
        <v>1227473252</v>
      </c>
      <c r="U42" s="15">
        <v>1697473252</v>
      </c>
      <c r="W42" s="38">
        <f t="shared" si="2"/>
        <v>0.10294148311466157</v>
      </c>
    </row>
    <row r="43" spans="1:23" ht="21.75" customHeight="1">
      <c r="A43" s="45" t="s">
        <v>141</v>
      </c>
      <c r="B43" s="45"/>
      <c r="D43" s="15">
        <v>0</v>
      </c>
      <c r="F43" s="15">
        <v>0</v>
      </c>
      <c r="H43" s="15">
        <v>0</v>
      </c>
      <c r="J43" s="15">
        <f t="shared" si="0"/>
        <v>0</v>
      </c>
      <c r="L43" s="38">
        <f t="shared" si="1"/>
        <v>0</v>
      </c>
      <c r="N43" s="15">
        <v>20250000000</v>
      </c>
      <c r="P43" s="46">
        <v>0</v>
      </c>
      <c r="Q43" s="46"/>
      <c r="S43" s="15">
        <v>-43689213510</v>
      </c>
      <c r="U43" s="15">
        <v>-23439213510</v>
      </c>
      <c r="W43" s="38">
        <f t="shared" si="2"/>
        <v>-1.4214464934382438</v>
      </c>
    </row>
    <row r="44" spans="1:23" ht="21.75" customHeight="1">
      <c r="A44" s="45" t="s">
        <v>142</v>
      </c>
      <c r="B44" s="45"/>
      <c r="D44" s="15">
        <v>0</v>
      </c>
      <c r="F44" s="15">
        <v>0</v>
      </c>
      <c r="H44" s="15">
        <v>0</v>
      </c>
      <c r="J44" s="15">
        <f t="shared" si="0"/>
        <v>0</v>
      </c>
      <c r="L44" s="38">
        <f t="shared" si="1"/>
        <v>0</v>
      </c>
      <c r="N44" s="15">
        <v>5591008800</v>
      </c>
      <c r="P44" s="46">
        <v>0</v>
      </c>
      <c r="Q44" s="46"/>
      <c r="S44" s="15">
        <v>-3700023616</v>
      </c>
      <c r="U44" s="15">
        <v>1890985184</v>
      </c>
      <c r="W44" s="38">
        <f t="shared" si="2"/>
        <v>0.11467681105399311</v>
      </c>
    </row>
    <row r="45" spans="1:23" ht="21.75" customHeight="1">
      <c r="A45" s="45" t="s">
        <v>143</v>
      </c>
      <c r="B45" s="45"/>
      <c r="D45" s="15">
        <v>0</v>
      </c>
      <c r="F45" s="15">
        <v>0</v>
      </c>
      <c r="H45" s="15">
        <v>0</v>
      </c>
      <c r="J45" s="15">
        <f t="shared" si="0"/>
        <v>0</v>
      </c>
      <c r="L45" s="38">
        <f t="shared" si="1"/>
        <v>0</v>
      </c>
      <c r="N45" s="15">
        <v>20590745000</v>
      </c>
      <c r="P45" s="46">
        <v>0</v>
      </c>
      <c r="Q45" s="46"/>
      <c r="S45" s="15">
        <v>-44985630763</v>
      </c>
      <c r="U45" s="15">
        <v>-24394885763</v>
      </c>
      <c r="W45" s="38">
        <f t="shared" si="2"/>
        <v>-1.4794022338185053</v>
      </c>
    </row>
    <row r="46" spans="1:23" ht="21.75" customHeight="1">
      <c r="A46" s="45" t="s">
        <v>144</v>
      </c>
      <c r="B46" s="45"/>
      <c r="D46" s="15">
        <v>0</v>
      </c>
      <c r="F46" s="15">
        <v>0</v>
      </c>
      <c r="H46" s="15">
        <v>0</v>
      </c>
      <c r="J46" s="15">
        <f t="shared" si="0"/>
        <v>0</v>
      </c>
      <c r="L46" s="38">
        <f t="shared" si="1"/>
        <v>0</v>
      </c>
      <c r="N46" s="15">
        <v>0</v>
      </c>
      <c r="P46" s="46">
        <v>0</v>
      </c>
      <c r="Q46" s="46"/>
      <c r="S46" s="15">
        <v>-10436555789</v>
      </c>
      <c r="U46" s="15">
        <v>-10436555789</v>
      </c>
      <c r="W46" s="38">
        <f t="shared" si="2"/>
        <v>-0.6329139680184882</v>
      </c>
    </row>
    <row r="47" spans="1:23" ht="21.75" customHeight="1">
      <c r="A47" s="45" t="s">
        <v>145</v>
      </c>
      <c r="B47" s="45"/>
      <c r="D47" s="15">
        <v>0</v>
      </c>
      <c r="F47" s="15">
        <v>0</v>
      </c>
      <c r="H47" s="15">
        <v>0</v>
      </c>
      <c r="J47" s="15">
        <f t="shared" si="0"/>
        <v>0</v>
      </c>
      <c r="L47" s="38">
        <f t="shared" si="1"/>
        <v>0</v>
      </c>
      <c r="N47" s="15">
        <v>0</v>
      </c>
      <c r="P47" s="46">
        <v>0</v>
      </c>
      <c r="Q47" s="46"/>
      <c r="S47" s="15">
        <v>458548952</v>
      </c>
      <c r="U47" s="15">
        <v>458548952</v>
      </c>
      <c r="W47" s="38">
        <f t="shared" si="2"/>
        <v>2.7808219743042976E-2</v>
      </c>
    </row>
    <row r="48" spans="1:23" ht="21.75" customHeight="1">
      <c r="A48" s="45" t="s">
        <v>29</v>
      </c>
      <c r="B48" s="45"/>
      <c r="D48" s="15">
        <v>0</v>
      </c>
      <c r="F48" s="15">
        <v>-30067240803</v>
      </c>
      <c r="H48" s="15">
        <v>0</v>
      </c>
      <c r="J48" s="15">
        <f t="shared" si="0"/>
        <v>-30067240803</v>
      </c>
      <c r="L48" s="38">
        <f t="shared" si="1"/>
        <v>-2.0389637977160517</v>
      </c>
      <c r="N48" s="15">
        <v>0</v>
      </c>
      <c r="P48" s="46">
        <v>-29421413718</v>
      </c>
      <c r="Q48" s="46"/>
      <c r="S48" s="15">
        <v>-1342071905</v>
      </c>
      <c r="U48" s="15">
        <v>-30763485623</v>
      </c>
      <c r="W48" s="38">
        <f t="shared" si="2"/>
        <v>-1.8656192856511582</v>
      </c>
    </row>
    <row r="49" spans="1:23" ht="21.75" customHeight="1">
      <c r="A49" s="45" t="s">
        <v>45</v>
      </c>
      <c r="B49" s="45"/>
      <c r="D49" s="15">
        <v>0</v>
      </c>
      <c r="F49" s="15">
        <v>-14303663735</v>
      </c>
      <c r="H49" s="15">
        <v>0</v>
      </c>
      <c r="J49" s="15">
        <f t="shared" si="0"/>
        <v>-14303663735</v>
      </c>
      <c r="L49" s="38">
        <f t="shared" si="1"/>
        <v>-0.96998100761740058</v>
      </c>
      <c r="N49" s="15">
        <v>13815671100</v>
      </c>
      <c r="P49" s="46">
        <v>33724901638</v>
      </c>
      <c r="Q49" s="46"/>
      <c r="S49" s="15">
        <v>0</v>
      </c>
      <c r="U49" s="15">
        <v>47540572738</v>
      </c>
      <c r="W49" s="38">
        <f t="shared" si="2"/>
        <v>2.8830481187282753</v>
      </c>
    </row>
    <row r="50" spans="1:23" ht="21.75" customHeight="1">
      <c r="A50" s="45" t="s">
        <v>41</v>
      </c>
      <c r="B50" s="45"/>
      <c r="D50" s="15">
        <v>0</v>
      </c>
      <c r="F50" s="15">
        <v>-43345605595</v>
      </c>
      <c r="H50" s="15">
        <v>0</v>
      </c>
      <c r="J50" s="15">
        <f t="shared" si="0"/>
        <v>-43345605595</v>
      </c>
      <c r="L50" s="38">
        <f t="shared" si="1"/>
        <v>-2.9394157308064361</v>
      </c>
      <c r="N50" s="15">
        <v>7624500000</v>
      </c>
      <c r="P50" s="46">
        <v>-54156736433</v>
      </c>
      <c r="Q50" s="46"/>
      <c r="S50" s="15">
        <v>0</v>
      </c>
      <c r="U50" s="15">
        <v>-46532236433</v>
      </c>
      <c r="W50" s="38">
        <f t="shared" si="2"/>
        <v>-2.8218986222088112</v>
      </c>
    </row>
    <row r="51" spans="1:23" ht="21.75" customHeight="1">
      <c r="A51" s="45" t="s">
        <v>47</v>
      </c>
      <c r="B51" s="45"/>
      <c r="D51" s="15">
        <v>30471525966</v>
      </c>
      <c r="F51" s="15">
        <v>-78279525361</v>
      </c>
      <c r="H51" s="15">
        <v>0</v>
      </c>
      <c r="J51" s="15">
        <f t="shared" si="0"/>
        <v>-47807999395</v>
      </c>
      <c r="L51" s="38">
        <f t="shared" si="1"/>
        <v>-3.2420261189350574</v>
      </c>
      <c r="N51" s="15">
        <v>30471525966</v>
      </c>
      <c r="P51" s="46">
        <v>71156821940</v>
      </c>
      <c r="Q51" s="46"/>
      <c r="S51" s="15">
        <v>0</v>
      </c>
      <c r="U51" s="15">
        <v>101628347906</v>
      </c>
      <c r="W51" s="38">
        <f t="shared" si="2"/>
        <v>6.1631444546240495</v>
      </c>
    </row>
    <row r="52" spans="1:23" ht="21.75" customHeight="1">
      <c r="A52" s="45" t="s">
        <v>40</v>
      </c>
      <c r="B52" s="45"/>
      <c r="D52" s="15">
        <v>0</v>
      </c>
      <c r="F52" s="15">
        <v>19086722652</v>
      </c>
      <c r="H52" s="15">
        <v>0</v>
      </c>
      <c r="J52" s="15">
        <f t="shared" si="0"/>
        <v>19086722652</v>
      </c>
      <c r="L52" s="38">
        <f t="shared" si="1"/>
        <v>1.2943368086037312</v>
      </c>
      <c r="N52" s="15">
        <v>13925986834</v>
      </c>
      <c r="P52" s="46">
        <v>42022600066</v>
      </c>
      <c r="Q52" s="46"/>
      <c r="S52" s="15">
        <v>0</v>
      </c>
      <c r="U52" s="15">
        <v>55948586900</v>
      </c>
      <c r="W52" s="38">
        <f t="shared" si="2"/>
        <v>3.3929433096336803</v>
      </c>
    </row>
    <row r="53" spans="1:23" ht="21.75" customHeight="1">
      <c r="A53" s="45" t="s">
        <v>39</v>
      </c>
      <c r="B53" s="45"/>
      <c r="D53" s="15">
        <v>0</v>
      </c>
      <c r="F53" s="15">
        <f>-122839626319-26</f>
        <v>-122839626345</v>
      </c>
      <c r="H53" s="15">
        <v>0</v>
      </c>
      <c r="J53" s="15">
        <f t="shared" si="0"/>
        <v>-122839626345</v>
      </c>
      <c r="L53" s="38">
        <f t="shared" si="1"/>
        <v>-8.3301807666179801</v>
      </c>
      <c r="N53" s="15">
        <v>34734527240</v>
      </c>
      <c r="P53" s="46">
        <v>-19358016368</v>
      </c>
      <c r="Q53" s="46"/>
      <c r="S53" s="15">
        <v>0</v>
      </c>
      <c r="U53" s="15">
        <v>15376510872</v>
      </c>
      <c r="W53" s="38">
        <f t="shared" si="2"/>
        <v>0.93249235734784841</v>
      </c>
    </row>
    <row r="54" spans="1:23" ht="21.75" customHeight="1">
      <c r="A54" s="45" t="s">
        <v>20</v>
      </c>
      <c r="B54" s="45"/>
      <c r="D54" s="15">
        <v>0</v>
      </c>
      <c r="F54" s="15">
        <v>-136302375428</v>
      </c>
      <c r="H54" s="15">
        <v>0</v>
      </c>
      <c r="J54" s="15">
        <f t="shared" si="0"/>
        <v>-136302375428</v>
      </c>
      <c r="L54" s="38">
        <f t="shared" si="1"/>
        <v>-9.243136437469996</v>
      </c>
      <c r="N54" s="15">
        <v>0</v>
      </c>
      <c r="P54" s="46">
        <v>148943321902</v>
      </c>
      <c r="Q54" s="46"/>
      <c r="S54" s="15">
        <v>0</v>
      </c>
      <c r="U54" s="15">
        <v>148943321902</v>
      </c>
      <c r="W54" s="38">
        <f t="shared" si="2"/>
        <v>9.0325113745099159</v>
      </c>
    </row>
    <row r="55" spans="1:23" ht="21.75" customHeight="1">
      <c r="A55" s="45" t="s">
        <v>33</v>
      </c>
      <c r="B55" s="45"/>
      <c r="D55" s="15">
        <v>0</v>
      </c>
      <c r="F55" s="15">
        <v>-30256278721</v>
      </c>
      <c r="H55" s="15">
        <v>0</v>
      </c>
      <c r="J55" s="15">
        <f t="shared" si="0"/>
        <v>-30256278721</v>
      </c>
      <c r="L55" s="38">
        <f t="shared" si="1"/>
        <v>-2.0517831140518279</v>
      </c>
      <c r="N55" s="15">
        <v>0</v>
      </c>
      <c r="P55" s="46">
        <v>55768614270</v>
      </c>
      <c r="Q55" s="46"/>
      <c r="S55" s="15">
        <v>0</v>
      </c>
      <c r="U55" s="15">
        <v>55768614270</v>
      </c>
      <c r="W55" s="38">
        <f t="shared" si="2"/>
        <v>3.3820290584486221</v>
      </c>
    </row>
    <row r="56" spans="1:23" ht="21.75" customHeight="1">
      <c r="A56" s="45" t="s">
        <v>38</v>
      </c>
      <c r="B56" s="45"/>
      <c r="D56" s="15">
        <v>0</v>
      </c>
      <c r="F56" s="15">
        <v>-51926401094</v>
      </c>
      <c r="H56" s="15">
        <v>0</v>
      </c>
      <c r="J56" s="15">
        <f t="shared" si="0"/>
        <v>-51926401094</v>
      </c>
      <c r="L56" s="38">
        <f t="shared" si="1"/>
        <v>-3.5213092105806152</v>
      </c>
      <c r="N56" s="15">
        <v>0</v>
      </c>
      <c r="P56" s="46">
        <v>20266817568</v>
      </c>
      <c r="Q56" s="46"/>
      <c r="S56" s="15">
        <v>0</v>
      </c>
      <c r="U56" s="15">
        <v>20266817568</v>
      </c>
      <c r="W56" s="38">
        <f t="shared" si="2"/>
        <v>1.2290598723756496</v>
      </c>
    </row>
    <row r="57" spans="1:23" ht="21.75" customHeight="1">
      <c r="A57" s="45" t="s">
        <v>36</v>
      </c>
      <c r="B57" s="45"/>
      <c r="D57" s="15">
        <v>0</v>
      </c>
      <c r="F57" s="15">
        <v>-6287022720</v>
      </c>
      <c r="H57" s="15">
        <v>0</v>
      </c>
      <c r="J57" s="15">
        <f t="shared" si="0"/>
        <v>-6287022720</v>
      </c>
      <c r="L57" s="38">
        <f t="shared" si="1"/>
        <v>-0.4263447984964176</v>
      </c>
      <c r="N57" s="15">
        <v>0</v>
      </c>
      <c r="P57" s="46">
        <v>2422068047</v>
      </c>
      <c r="Q57" s="46"/>
      <c r="S57" s="15">
        <v>0</v>
      </c>
      <c r="U57" s="15">
        <v>2422068047</v>
      </c>
      <c r="W57" s="38">
        <f t="shared" si="2"/>
        <v>0.14688377367304276</v>
      </c>
    </row>
    <row r="58" spans="1:23" ht="21.75" customHeight="1">
      <c r="A58" s="45" t="s">
        <v>31</v>
      </c>
      <c r="B58" s="45"/>
      <c r="D58" s="15">
        <v>0</v>
      </c>
      <c r="F58" s="15">
        <v>34110272279</v>
      </c>
      <c r="H58" s="15">
        <v>0</v>
      </c>
      <c r="J58" s="15">
        <f t="shared" si="0"/>
        <v>34110272279</v>
      </c>
      <c r="L58" s="38">
        <f t="shared" si="1"/>
        <v>2.3131357733423612</v>
      </c>
      <c r="N58" s="15">
        <v>0</v>
      </c>
      <c r="P58" s="46">
        <v>142904381424</v>
      </c>
      <c r="Q58" s="46"/>
      <c r="S58" s="15">
        <v>0</v>
      </c>
      <c r="U58" s="15">
        <v>142904381424</v>
      </c>
      <c r="W58" s="38">
        <f t="shared" si="2"/>
        <v>8.6662861697745655</v>
      </c>
    </row>
    <row r="59" spans="1:23" ht="21.75" customHeight="1">
      <c r="A59" s="45" t="s">
        <v>53</v>
      </c>
      <c r="B59" s="45"/>
      <c r="D59" s="15">
        <v>0</v>
      </c>
      <c r="F59" s="15">
        <v>1913070749</v>
      </c>
      <c r="H59" s="15">
        <v>0</v>
      </c>
      <c r="J59" s="15">
        <f t="shared" si="0"/>
        <v>1913070749</v>
      </c>
      <c r="L59" s="38">
        <f t="shared" si="1"/>
        <v>0.12973195728991985</v>
      </c>
      <c r="N59" s="15">
        <v>0</v>
      </c>
      <c r="P59" s="46">
        <v>1913070749</v>
      </c>
      <c r="Q59" s="46"/>
      <c r="S59" s="15">
        <v>0</v>
      </c>
      <c r="U59" s="15">
        <v>1913070749</v>
      </c>
      <c r="W59" s="38">
        <f t="shared" si="2"/>
        <v>0.11601616695479836</v>
      </c>
    </row>
    <row r="60" spans="1:23" ht="21.75" customHeight="1">
      <c r="A60" s="45" t="s">
        <v>51</v>
      </c>
      <c r="B60" s="45"/>
      <c r="D60" s="15">
        <v>0</v>
      </c>
      <c r="F60" s="15">
        <v>6821658</v>
      </c>
      <c r="H60" s="15">
        <v>0</v>
      </c>
      <c r="J60" s="15">
        <f t="shared" si="0"/>
        <v>6821658</v>
      </c>
      <c r="L60" s="38">
        <f t="shared" si="1"/>
        <v>4.6260026962674554E-4</v>
      </c>
      <c r="N60" s="15">
        <v>0</v>
      </c>
      <c r="P60" s="46">
        <v>5988425</v>
      </c>
      <c r="Q60" s="46"/>
      <c r="S60" s="15">
        <v>0</v>
      </c>
      <c r="U60" s="15">
        <v>5988425</v>
      </c>
      <c r="W60" s="38">
        <f t="shared" si="2"/>
        <v>3.6316174661049519E-4</v>
      </c>
    </row>
    <row r="61" spans="1:23" ht="21.75" customHeight="1">
      <c r="A61" s="45" t="s">
        <v>26</v>
      </c>
      <c r="B61" s="45"/>
      <c r="D61" s="15">
        <v>0</v>
      </c>
      <c r="F61" s="15">
        <v>-11808598910</v>
      </c>
      <c r="H61" s="15">
        <v>0</v>
      </c>
      <c r="J61" s="15">
        <f t="shared" si="0"/>
        <v>-11808598910</v>
      </c>
      <c r="L61" s="38">
        <f t="shared" si="1"/>
        <v>-0.80078201511715963</v>
      </c>
      <c r="N61" s="15">
        <v>0</v>
      </c>
      <c r="P61" s="46">
        <v>-10712138405</v>
      </c>
      <c r="Q61" s="46"/>
      <c r="S61" s="15">
        <v>0</v>
      </c>
      <c r="U61" s="15">
        <v>-10712138405</v>
      </c>
      <c r="W61" s="38">
        <f t="shared" si="2"/>
        <v>-0.64962638641932802</v>
      </c>
    </row>
    <row r="62" spans="1:23" ht="21.75" customHeight="1">
      <c r="A62" s="45" t="s">
        <v>35</v>
      </c>
      <c r="B62" s="45"/>
      <c r="D62" s="15">
        <v>0</v>
      </c>
      <c r="F62" s="15">
        <v>-30136055009</v>
      </c>
      <c r="H62" s="15">
        <v>0</v>
      </c>
      <c r="J62" s="15">
        <f t="shared" si="0"/>
        <v>-30136055009</v>
      </c>
      <c r="L62" s="38">
        <f t="shared" si="1"/>
        <v>-2.0436303275024685</v>
      </c>
      <c r="N62" s="15">
        <v>0</v>
      </c>
      <c r="P62" s="46">
        <v>15082468095</v>
      </c>
      <c r="Q62" s="46"/>
      <c r="S62" s="15">
        <v>0</v>
      </c>
      <c r="U62" s="15">
        <v>15082468095</v>
      </c>
      <c r="W62" s="38">
        <f t="shared" si="2"/>
        <v>0.91466044186530993</v>
      </c>
    </row>
    <row r="63" spans="1:23" ht="21.75" customHeight="1">
      <c r="A63" s="45" t="s">
        <v>34</v>
      </c>
      <c r="B63" s="45"/>
      <c r="D63" s="15">
        <v>0</v>
      </c>
      <c r="F63" s="15">
        <v>-85492070549</v>
      </c>
      <c r="H63" s="15">
        <v>0</v>
      </c>
      <c r="J63" s="15">
        <f t="shared" si="0"/>
        <v>-85492070549</v>
      </c>
      <c r="L63" s="38">
        <f t="shared" si="1"/>
        <v>-5.7975135790912047</v>
      </c>
      <c r="N63" s="15">
        <v>0</v>
      </c>
      <c r="P63" s="46">
        <v>-7000303022</v>
      </c>
      <c r="Q63" s="46"/>
      <c r="S63" s="15">
        <v>0</v>
      </c>
      <c r="U63" s="15">
        <v>-7000303022</v>
      </c>
      <c r="W63" s="38">
        <f t="shared" si="2"/>
        <v>-0.42452602683881785</v>
      </c>
    </row>
    <row r="64" spans="1:23" ht="21.75" customHeight="1">
      <c r="A64" s="47" t="s">
        <v>27</v>
      </c>
      <c r="B64" s="47"/>
      <c r="D64" s="16">
        <v>0</v>
      </c>
      <c r="F64" s="16">
        <v>-30016746568</v>
      </c>
      <c r="H64" s="16">
        <v>0</v>
      </c>
      <c r="J64" s="15">
        <f t="shared" si="0"/>
        <v>-30016746568</v>
      </c>
      <c r="L64" s="38">
        <f t="shared" si="1"/>
        <v>-2.0355396086515167</v>
      </c>
      <c r="N64" s="16">
        <v>0</v>
      </c>
      <c r="P64" s="46">
        <v>-6200870527</v>
      </c>
      <c r="Q64" s="56"/>
      <c r="S64" s="16">
        <v>0</v>
      </c>
      <c r="U64" s="16">
        <v>-6200870527</v>
      </c>
      <c r="W64" s="38">
        <f t="shared" si="2"/>
        <v>-0.37604528253937586</v>
      </c>
    </row>
    <row r="65" spans="1:23" ht="21.75" customHeight="1">
      <c r="A65" s="44" t="s">
        <v>54</v>
      </c>
      <c r="B65" s="44"/>
      <c r="D65" s="17">
        <v>30471525966</v>
      </c>
      <c r="F65" s="17">
        <f>SUM(F9:F64)</f>
        <v>-1575486122894</v>
      </c>
      <c r="H65" s="17">
        <v>70049292496</v>
      </c>
      <c r="J65" s="17">
        <f>SUM(J9:J64)</f>
        <v>-1474965304432</v>
      </c>
      <c r="L65" s="17">
        <f>SUM(L9:L64)</f>
        <v>-100.0225088270825</v>
      </c>
      <c r="N65" s="17">
        <v>732475016855</v>
      </c>
      <c r="Q65" s="17">
        <v>1288100253750</v>
      </c>
      <c r="S65" s="17">
        <v>-383719189841</v>
      </c>
      <c r="U65" s="17">
        <v>1636856080764</v>
      </c>
      <c r="W65" s="18">
        <f>SUM(W9:W64)</f>
        <v>99.265418409726053</v>
      </c>
    </row>
    <row r="68" spans="1:23" ht="18.75">
      <c r="H68" s="15"/>
    </row>
    <row r="70" spans="1:23">
      <c r="F70" s="20"/>
      <c r="H70" s="20"/>
    </row>
    <row r="71" spans="1:23">
      <c r="D71" s="20"/>
    </row>
  </sheetData>
  <mergeCells count="123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64:B64"/>
    <mergeCell ref="P64:Q64"/>
    <mergeCell ref="A65:B65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17</vt:i4>
      </vt:variant>
    </vt:vector>
  </HeadingPairs>
  <TitlesOfParts>
    <vt:vector size="34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سهام!Print_Area</vt:lpstr>
      <vt:lpstr>'صورت وضعیت'!Print_Area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Reyhane Banki</dc:creator>
  <dc:description/>
  <cp:lastModifiedBy>Reyhane Banki</cp:lastModifiedBy>
  <dcterms:created xsi:type="dcterms:W3CDTF">2026-02-21T06:26:36Z</dcterms:created>
  <dcterms:modified xsi:type="dcterms:W3CDTF">2026-02-23T04:48:44Z</dcterms:modified>
</cp:coreProperties>
</file>