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تجارت شاخصی کاردان\گزارش افشا پرتفو\1405\2\"/>
    </mc:Choice>
  </mc:AlternateContent>
  <xr:revisionPtr revIDLastSave="0" documentId="13_ncr:1_{0F08A148-AD09-4D5F-939B-3F3290B3E70E}" xr6:coauthVersionLast="47" xr6:coauthVersionMax="47" xr10:uidLastSave="{00000000-0000-0000-0000-000000000000}"/>
  <bookViews>
    <workbookView xWindow="-120" yWindow="-120" windowWidth="29040" windowHeight="15840" tabRatio="930" activeTab="10" xr2:uid="{00000000-000D-0000-FFFF-FFFF00000000}"/>
  </bookViews>
  <sheets>
    <sheet name="سهام" sheetId="2" r:id="rId1"/>
    <sheet name="تعدیل قیمت" sheetId="6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1">'تعدیل قیمت'!$A$1:$N$23</definedName>
    <definedName name="_xlnm.Print_Area" localSheetId="3">درآمد!$A$1:$K$13</definedName>
    <definedName name="_xlnm.Print_Area" localSheetId="5">'درآمد سپرده بانکی'!$A$1:$K$9</definedName>
    <definedName name="_xlnm.Print_Area" localSheetId="4">'درآمد سرمایه گذاری در سهام'!$A$1:$X$65</definedName>
    <definedName name="_xlnm.Print_Area" localSheetId="7">'درآمد سود سهام'!$A$1:$T$44</definedName>
    <definedName name="_xlnm.Print_Area" localSheetId="10">'درآمد ناشی از تغییر قیمت اوراق'!$A$1:$S$43</definedName>
    <definedName name="_xlnm.Print_Area" localSheetId="9">'درآمد ناشی از فروش'!$A$1:$S$50</definedName>
    <definedName name="_xlnm.Print_Area" localSheetId="6">'سایر درآمدها'!$A$1:$G$11</definedName>
    <definedName name="_xlnm.Print_Area" localSheetId="2">سپرده!$A$1:$M$10</definedName>
    <definedName name="_xlnm.Print_Area" localSheetId="8">'سود سپرده بانکی'!$A$1:$N$13</definedName>
    <definedName name="_xlnm.Print_Area" localSheetId="0">سهام!$A$1:$AC$44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5" i="9" l="1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N65" i="9"/>
  <c r="N37" i="9"/>
  <c r="H8" i="8"/>
  <c r="F65" i="9"/>
  <c r="D65" i="9"/>
  <c r="J9" i="9"/>
  <c r="D8" i="14"/>
  <c r="F8" i="8"/>
  <c r="J65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10" i="9"/>
  <c r="F64" i="9"/>
  <c r="F11" i="8"/>
  <c r="S27" i="15"/>
  <c r="S44" i="15" s="1"/>
  <c r="O44" i="15"/>
  <c r="I42" i="21"/>
  <c r="I43" i="21"/>
  <c r="Q42" i="21"/>
  <c r="Q43" i="21"/>
  <c r="D11" i="14"/>
  <c r="F12" i="8" s="1"/>
  <c r="M9" i="18"/>
  <c r="M11" i="18"/>
  <c r="M12" i="18"/>
  <c r="M8" i="18"/>
  <c r="K10" i="18"/>
  <c r="K13" i="18" s="1"/>
  <c r="D13" i="18"/>
  <c r="E13" i="18"/>
  <c r="F13" i="18"/>
  <c r="G13" i="18"/>
  <c r="H13" i="18"/>
  <c r="I13" i="18"/>
  <c r="J13" i="18"/>
  <c r="L13" i="18"/>
  <c r="N13" i="18"/>
  <c r="C13" i="18"/>
  <c r="J8" i="13"/>
  <c r="H8" i="13"/>
  <c r="J9" i="13" s="1"/>
  <c r="D8" i="13"/>
  <c r="F8" i="13" s="1"/>
  <c r="F9" i="13"/>
  <c r="J9" i="7"/>
  <c r="H9" i="7"/>
  <c r="F9" i="7"/>
  <c r="D9" i="7"/>
  <c r="L9" i="7"/>
  <c r="L10" i="7" s="1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10" i="2"/>
  <c r="AB9" i="2"/>
  <c r="J44" i="2"/>
  <c r="Z43" i="2"/>
  <c r="AB43" i="2" s="1"/>
  <c r="AB44" i="2" s="1"/>
  <c r="J43" i="2"/>
  <c r="F13" i="8" l="1"/>
  <c r="H10" i="8" s="1"/>
  <c r="L65" i="9"/>
  <c r="J8" i="8"/>
  <c r="J13" i="8" s="1"/>
  <c r="H9" i="8"/>
  <c r="H11" i="8"/>
  <c r="H12" i="8"/>
  <c r="Z44" i="2"/>
  <c r="M10" i="18"/>
  <c r="M13" i="18" s="1"/>
  <c r="H13" i="8" l="1"/>
</calcChain>
</file>

<file path=xl/sharedStrings.xml><?xml version="1.0" encoding="utf-8"?>
<sst xmlns="http://schemas.openxmlformats.org/spreadsheetml/2006/main" count="463" uniqueCount="173">
  <si>
    <t>صندوق سرمایه‌گذاری تجارت شاخصی کاردان</t>
  </si>
  <si>
    <t>صورت وضعیت پرتفوی</t>
  </si>
  <si>
    <t>برای ماه منتهی به 1405/02/31</t>
  </si>
  <si>
    <t>-1</t>
  </si>
  <si>
    <t>سرمایه گذاری ها</t>
  </si>
  <si>
    <t>-1-1</t>
  </si>
  <si>
    <t>سرمایه گذاری در سهام و حق تقدم سهام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</si>
  <si>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</si>
  <si>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</si>
  <si>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</si>
  <si>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</si>
  <si>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</si>
  <si>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</si>
  <si>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</si>
  <si>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</si>
  <si>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</si>
  <si>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</si>
  <si>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</si>
  <si>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</si>
  <si>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</si>
  <si>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</si>
  <si>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</si>
  <si>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</si>
  <si>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</si>
  <si>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</si>
  <si>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</si>
  <si>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داروسازی‌ اکسیر</t>
  </si>
  <si>
    <t>داروسازی‌ فارابی‌</t>
  </si>
  <si>
    <t>دارویی ره آورد تامین</t>
  </si>
  <si>
    <t>س. صنایع‌شیمیایی‌ایران</t>
  </si>
  <si>
    <t>سرمایه گذاری گروه توسعه ملی</t>
  </si>
  <si>
    <t>سرمایه‌گذاری‌ سپه‌</t>
  </si>
  <si>
    <t>سرمایه‌گذاری‌صندوق‌بازنشستگی‌</t>
  </si>
  <si>
    <t>سرمایه‌گذاری‌غدیر(هلدینگ‌</t>
  </si>
  <si>
    <t>سنگ آهن گهرزمین</t>
  </si>
  <si>
    <t>سیمان‌ صوفیان‌</t>
  </si>
  <si>
    <t>سیمان‌ارومیه‌</t>
  </si>
  <si>
    <t>شرکت صنایع غذایی مینو شرق</t>
  </si>
  <si>
    <t>فجر انرژی خلیج فارس</t>
  </si>
  <si>
    <t>فولاد مبارکه اصفهان</t>
  </si>
  <si>
    <t>قند لرستان‌</t>
  </si>
  <si>
    <t>گروه‌بهمن‌</t>
  </si>
  <si>
    <t>مجتمع کاشی و سنگ پرسپولیس یزد</t>
  </si>
  <si>
    <t>معدنی‌ املاح‌  ایران‌</t>
  </si>
  <si>
    <t>ملی‌ صنایع‌ مس‌ ایران‌</t>
  </si>
  <si>
    <t>نفت‌ بهران‌</t>
  </si>
  <si>
    <t>نیان باتری خاوران</t>
  </si>
  <si>
    <t>نیروکلر</t>
  </si>
  <si>
    <t>کارخانجات تولیدی نیروترانسفو</t>
  </si>
  <si>
    <t>کاشی‌ الوند</t>
  </si>
  <si>
    <t>کشت و دامداری فکا</t>
  </si>
  <si>
    <t>کشت وصنعت و دامپروری پگاه فارس</t>
  </si>
  <si>
    <t>کنتورسازی‌ایران‌</t>
  </si>
  <si>
    <t>کیمیا کالای رازی</t>
  </si>
  <si>
    <t>جمع</t>
  </si>
  <si>
    <t>نام سهام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</si>
  <si>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</si>
  <si>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</si>
  <si>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</si>
  <si>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</si>
  <si>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</si>
  <si>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</si>
  <si>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</si>
  <si>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</si>
  <si>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</si>
  <si>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</si>
  <si>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</si>
  <si>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</si>
  <si>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</si>
  <si>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</si>
  <si>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</si>
  <si>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</si>
  <si>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</si>
  <si>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</si>
  <si>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</si>
  <si>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</si>
  <si>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</si>
  <si>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</si>
  <si>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</si>
  <si>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</si>
  <si>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</si>
  <si>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</si>
  <si>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</si>
  <si>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</si>
  <si>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</si>
  <si>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</si>
  <si>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</si>
  <si>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</si>
  <si>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</si>
  <si>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</si>
  <si>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</si>
  <si>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</si>
  <si>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</si>
  <si>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</si>
  <si>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</si>
  <si>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</si>
  <si>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مبین انرژی خلیج فارس</t>
  </si>
  <si>
    <t>گروه مپنا (سهامی عام)</t>
  </si>
  <si>
    <t>سرمایه‌گذاری صنایع پتروشیمی‌</t>
  </si>
  <si>
    <t>توسعه‌ صنایع‌ بهشهر(هلدینگ</t>
  </si>
  <si>
    <t>صنایع الکترونیک مادیران</t>
  </si>
  <si>
    <t>صنایع مس افق کرمان</t>
  </si>
  <si>
    <t>ح . سرمایه‌گذاری‌ سپه‌</t>
  </si>
  <si>
    <t>سیمان فارس و خوزستان</t>
  </si>
  <si>
    <t>سرمایه گذاری دارویی تامین</t>
  </si>
  <si>
    <t>ح . کاشی‌ الوند</t>
  </si>
  <si>
    <t>مدیریت نیروگاهی ایرانیان مپنا</t>
  </si>
  <si>
    <t>پتروشیمی فناوران</t>
  </si>
  <si>
    <t>ایمن خودرو شرق</t>
  </si>
  <si>
    <t>شمش طلا GoldBar</t>
  </si>
  <si>
    <t>پدیده شیمی قرن</t>
  </si>
  <si>
    <t>کربن‌ ایران‌</t>
  </si>
  <si>
    <t>پالایش نفت تبریز</t>
  </si>
  <si>
    <t>تولیدات پتروشیمی قائد بصیر</t>
  </si>
  <si>
    <t>پویا</t>
  </si>
  <si>
    <t>گروه مالی صبا تامین</t>
  </si>
  <si>
    <t>سرمایه گذاری صدرتامین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</si>
  <si>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</si>
  <si>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</si>
  <si>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</si>
  <si>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</si>
  <si>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</si>
  <si>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</si>
  <si>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</si>
  <si>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</si>
  <si>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</si>
  <si>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</si>
  <si>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</si>
  <si>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</si>
  <si>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</si>
  <si>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</si>
  <si>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</si>
  <si>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</si>
  <si>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</si>
  <si>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1404/12/03</t>
  </si>
  <si>
    <t>1404/04/31</t>
  </si>
  <si>
    <t>1404/07/20</t>
  </si>
  <si>
    <t>1404/05/12</t>
  </si>
  <si>
    <t>1404/12/10</t>
  </si>
  <si>
    <t>1404/11/21</t>
  </si>
  <si>
    <t>1404/08/24</t>
  </si>
  <si>
    <t>1404/05/13</t>
  </si>
  <si>
    <t>1405/02/30</t>
  </si>
  <si>
    <t>1404/05/04</t>
  </si>
  <si>
    <t>1404/03/12</t>
  </si>
  <si>
    <t>1404/04/29</t>
  </si>
  <si>
    <t>1404/05/08</t>
  </si>
  <si>
    <t>1404/06/23</t>
  </si>
  <si>
    <t>1404/09/22</t>
  </si>
  <si>
    <t>1404/03/03</t>
  </si>
  <si>
    <t>1404/03/01</t>
  </si>
  <si>
    <t>1405/02/14</t>
  </si>
  <si>
    <t>1404/06/17</t>
  </si>
  <si>
    <t>1404/04/25</t>
  </si>
  <si>
    <t>1404/05/05</t>
  </si>
  <si>
    <t>1404/06/31</t>
  </si>
  <si>
    <t>1405/01/30</t>
  </si>
  <si>
    <t>1404/04/17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</si>
  <si>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</si>
  <si>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</si>
  <si>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</si>
  <si>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</si>
  <si>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</si>
  <si>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</si>
  <si>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</si>
  <si>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</si>
  <si>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</si>
  <si>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</si>
  <si>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بانک تجارت</t>
  </si>
  <si>
    <t>بانک سامان</t>
  </si>
  <si>
    <t>بانک اقتصاد نوین</t>
  </si>
  <si>
    <t>بانک خاورمیانه</t>
  </si>
  <si>
    <t>موسسه مالی و اعتباری ملل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</si>
</sst>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_ * #,##0_-_ ;_ * #,##0\-_ ;_ * &quot;-&quot;??_-_ ;_ @_ "/>
    <numFmt numFmtId="165" formatCode="_ * #,##0.00_-_ر_ي_ا_ل_ ;_ * #,##0.00\-_ر_ي_ا_ل_ ;_ * &quot;-&quot;??_-_ر_ي_ا_ل_ ;_ @_ "/>
  </numFmts>
  <fonts count="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333333"/>
      <name val="IRANSans"/>
    </font>
    <font>
      <b/>
      <sz val="10"/>
      <color rgb="FF333333"/>
      <name val="IRAN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3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3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3" fontId="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left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48"/>
  <sheetViews>
    <sheetView rightToLeft="1" topLeftCell="A37" workbookViewId="0">
      <selection activeCell="V44" sqref="V44"/>
    </sheetView>
  </sheetViews>
  <sheetFormatPr defaultRowHeight="18.75"/>
  <cols>
    <col min="1" max="2" width="2.5703125" customWidth="1"/>
    <col min="3" max="3" width="23.42578125" customWidth="1"/>
    <col min="4" max="5" width="1.28515625" style="13" customWidth="1"/>
    <col min="6" max="6" width="11.7109375" style="13" customWidth="1"/>
    <col min="7" max="7" width="1.28515625" style="13" customWidth="1"/>
    <col min="8" max="8" width="17.5703125" style="13" bestFit="1" customWidth="1"/>
    <col min="9" max="9" width="1.28515625" style="13" customWidth="1"/>
    <col min="10" max="10" width="17.85546875" style="13" bestFit="1" customWidth="1"/>
    <col min="11" max="11" width="1.28515625" style="13" customWidth="1"/>
    <col min="12" max="12" width="11" style="13" bestFit="1" customWidth="1"/>
    <col min="13" max="13" width="1.28515625" style="13" customWidth="1"/>
    <col min="14" max="14" width="13.85546875" style="13" bestFit="1" customWidth="1"/>
    <col min="15" max="15" width="1.28515625" style="13" customWidth="1"/>
    <col min="16" max="16" width="11.85546875" style="13" bestFit="1" customWidth="1"/>
    <col min="17" max="17" width="1.28515625" style="13" customWidth="1"/>
    <col min="18" max="18" width="16.42578125" style="13" bestFit="1" customWidth="1"/>
    <col min="19" max="19" width="1.28515625" style="13" customWidth="1"/>
    <col min="20" max="20" width="13.42578125" style="13" bestFit="1" customWidth="1"/>
    <col min="21" max="21" width="1.28515625" style="13" customWidth="1"/>
    <col min="22" max="22" width="16.140625" style="13" bestFit="1" customWidth="1"/>
    <col min="23" max="23" width="1.28515625" style="13" customWidth="1"/>
    <col min="24" max="24" width="17.42578125" style="13" bestFit="1" customWidth="1"/>
    <col min="25" max="25" width="1.28515625" style="13" customWidth="1"/>
    <col min="26" max="26" width="17.5703125" style="13" bestFit="1" customWidth="1"/>
    <col min="27" max="27" width="1.28515625" style="13" customWidth="1"/>
    <col min="28" max="28" width="18.28515625" style="13" bestFit="1" customWidth="1"/>
    <col min="29" max="29" width="0.28515625" customWidth="1"/>
    <col min="31" max="31" width="17" style="17" bestFit="1" customWidth="1"/>
  </cols>
  <sheetData>
    <row r="1" spans="1:28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ht="14.45" customHeight="1">
      <c r="A4" s="1" t="s">
        <v>3</v>
      </c>
      <c r="B4" s="49" t="s">
        <v>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18.75" customHeight="1">
      <c r="A5" s="49" t="s">
        <v>5</v>
      </c>
      <c r="B5" s="49"/>
      <c r="C5" s="49" t="s">
        <v>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17.25" customHeight="1">
      <c r="F6" s="50" t="s">
        <v>7</v>
      </c>
      <c r="G6" s="50"/>
      <c r="H6" s="50"/>
      <c r="I6" s="50"/>
      <c r="J6" s="50"/>
      <c r="L6" s="50" t="s">
        <v>8</v>
      </c>
      <c r="M6" s="50"/>
      <c r="N6" s="50"/>
      <c r="O6" s="50"/>
      <c r="P6" s="50"/>
      <c r="Q6" s="50"/>
      <c r="R6" s="50"/>
      <c r="T6" s="50" t="s">
        <v>9</v>
      </c>
      <c r="U6" s="50"/>
      <c r="V6" s="50"/>
      <c r="W6" s="50"/>
      <c r="X6" s="50"/>
      <c r="Y6" s="50"/>
      <c r="Z6" s="50"/>
      <c r="AA6" s="50"/>
      <c r="AB6" s="50"/>
    </row>
    <row r="7" spans="1:28" ht="14.45" customHeight="1">
      <c r="F7" s="14"/>
      <c r="G7" s="14"/>
      <c r="H7" s="14"/>
      <c r="I7" s="14"/>
      <c r="J7" s="14"/>
      <c r="L7" s="51" t="s">
        <v>10</v>
      </c>
      <c r="M7" s="51"/>
      <c r="N7" s="51"/>
      <c r="O7" s="14"/>
      <c r="P7" s="51" t="s">
        <v>11</v>
      </c>
      <c r="Q7" s="51"/>
      <c r="R7" s="51"/>
      <c r="T7" s="14"/>
      <c r="U7" s="14"/>
      <c r="V7" s="14"/>
      <c r="W7" s="14"/>
      <c r="X7" s="14"/>
      <c r="Y7" s="14"/>
      <c r="Z7" s="14"/>
      <c r="AA7" s="14"/>
      <c r="AB7" s="14"/>
    </row>
    <row r="8" spans="1:28" ht="14.45" customHeight="1">
      <c r="A8" s="50" t="s">
        <v>12</v>
      </c>
      <c r="B8" s="50"/>
      <c r="C8" s="50"/>
      <c r="E8" s="50" t="s">
        <v>13</v>
      </c>
      <c r="F8" s="50"/>
      <c r="H8" s="2" t="s">
        <v>14</v>
      </c>
      <c r="J8" s="2" t="s">
        <v>15</v>
      </c>
      <c r="L8" s="4" t="s">
        <v>13</v>
      </c>
      <c r="M8" s="14"/>
      <c r="N8" s="4" t="s">
        <v>14</v>
      </c>
      <c r="P8" s="4" t="s">
        <v>13</v>
      </c>
      <c r="Q8" s="14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52" t="s">
        <v>19</v>
      </c>
      <c r="B9" s="52"/>
      <c r="C9" s="52"/>
      <c r="E9" s="53">
        <v>68560262</v>
      </c>
      <c r="F9" s="53"/>
      <c r="H9" s="15">
        <v>127114215720</v>
      </c>
      <c r="J9" s="15">
        <v>137693309337.67401</v>
      </c>
      <c r="L9" s="15">
        <v>0</v>
      </c>
      <c r="N9" s="15">
        <v>0</v>
      </c>
      <c r="P9" s="15">
        <v>0</v>
      </c>
      <c r="R9" s="15">
        <v>0</v>
      </c>
      <c r="T9" s="15">
        <v>68560262</v>
      </c>
      <c r="V9" s="15">
        <v>2146</v>
      </c>
      <c r="X9" s="15">
        <v>127114215720</v>
      </c>
      <c r="Z9" s="15">
        <v>145993004860.992</v>
      </c>
      <c r="AB9" s="16">
        <f>Z9/7962061013468*100</f>
        <v>1.8336082154361999</v>
      </c>
    </row>
    <row r="10" spans="1:28" ht="21.75" customHeight="1">
      <c r="A10" s="54" t="s">
        <v>20</v>
      </c>
      <c r="B10" s="54"/>
      <c r="C10" s="54"/>
      <c r="E10" s="55">
        <v>80802471</v>
      </c>
      <c r="F10" s="55"/>
      <c r="H10" s="17">
        <v>358582581899</v>
      </c>
      <c r="J10" s="17">
        <v>493093887579.896</v>
      </c>
      <c r="L10" s="17">
        <v>15401307</v>
      </c>
      <c r="N10" s="17">
        <v>0</v>
      </c>
      <c r="P10" s="17">
        <v>0</v>
      </c>
      <c r="R10" s="17">
        <v>0</v>
      </c>
      <c r="T10" s="17">
        <v>96203778</v>
      </c>
      <c r="V10" s="17">
        <v>5180</v>
      </c>
      <c r="X10" s="17">
        <v>358582581899</v>
      </c>
      <c r="Z10" s="17">
        <v>494483436083.591</v>
      </c>
      <c r="AB10" s="42">
        <f>Z10/7962061013468*100</f>
        <v>6.2104954388965554</v>
      </c>
    </row>
    <row r="11" spans="1:28" ht="21.75" customHeight="1">
      <c r="A11" s="54" t="s">
        <v>21</v>
      </c>
      <c r="B11" s="54"/>
      <c r="C11" s="54"/>
      <c r="E11" s="55">
        <v>56450989</v>
      </c>
      <c r="F11" s="55"/>
      <c r="H11" s="17">
        <v>259775570685</v>
      </c>
      <c r="J11" s="17">
        <v>388741482613.90802</v>
      </c>
      <c r="L11" s="17">
        <v>0</v>
      </c>
      <c r="N11" s="17">
        <v>0</v>
      </c>
      <c r="P11" s="17">
        <v>-20000000</v>
      </c>
      <c r="R11" s="17">
        <v>133559542791</v>
      </c>
      <c r="T11" s="17">
        <v>36450989</v>
      </c>
      <c r="V11" s="17">
        <v>6940</v>
      </c>
      <c r="X11" s="17">
        <v>167739779887</v>
      </c>
      <c r="Z11" s="17">
        <v>251014406613.90799</v>
      </c>
      <c r="AB11" s="42">
        <f t="shared" ref="AB11:AB43" si="0">Z11/7962061013468*100</f>
        <v>3.1526310359756304</v>
      </c>
    </row>
    <row r="12" spans="1:28" ht="21.75" customHeight="1">
      <c r="A12" s="54" t="s">
        <v>22</v>
      </c>
      <c r="B12" s="54"/>
      <c r="C12" s="54"/>
      <c r="E12" s="55">
        <v>52179419</v>
      </c>
      <c r="F12" s="55"/>
      <c r="H12" s="17">
        <v>242541189141</v>
      </c>
      <c r="J12" s="17">
        <v>674745771491.60596</v>
      </c>
      <c r="L12" s="17">
        <v>0</v>
      </c>
      <c r="N12" s="17">
        <v>0</v>
      </c>
      <c r="P12" s="17">
        <v>0</v>
      </c>
      <c r="R12" s="17">
        <v>0</v>
      </c>
      <c r="T12" s="17">
        <v>52179419</v>
      </c>
      <c r="V12" s="17">
        <v>10426</v>
      </c>
      <c r="X12" s="17">
        <v>242541189141</v>
      </c>
      <c r="Z12" s="17">
        <v>539817327622.12097</v>
      </c>
      <c r="AB12" s="42">
        <f t="shared" si="0"/>
        <v>6.7798692663747255</v>
      </c>
    </row>
    <row r="13" spans="1:28" ht="21.75" customHeight="1">
      <c r="A13" s="54" t="s">
        <v>23</v>
      </c>
      <c r="B13" s="54"/>
      <c r="C13" s="54"/>
      <c r="E13" s="55">
        <v>8614506</v>
      </c>
      <c r="F13" s="55"/>
      <c r="H13" s="17">
        <v>218067768572</v>
      </c>
      <c r="J13" s="17">
        <v>389784963609.07202</v>
      </c>
      <c r="L13" s="17">
        <v>0</v>
      </c>
      <c r="N13" s="17">
        <v>0</v>
      </c>
      <c r="P13" s="17">
        <v>0</v>
      </c>
      <c r="R13" s="17">
        <v>0</v>
      </c>
      <c r="T13" s="17">
        <v>8614506</v>
      </c>
      <c r="V13" s="17">
        <v>31920</v>
      </c>
      <c r="X13" s="17">
        <v>218067768572</v>
      </c>
      <c r="Z13" s="17">
        <v>272849474526.35001</v>
      </c>
      <c r="AB13" s="42">
        <f t="shared" si="0"/>
        <v>3.4268699280854436</v>
      </c>
    </row>
    <row r="14" spans="1:28" ht="21.75" customHeight="1">
      <c r="A14" s="54" t="s">
        <v>24</v>
      </c>
      <c r="B14" s="54"/>
      <c r="C14" s="54"/>
      <c r="E14" s="55">
        <v>92056591</v>
      </c>
      <c r="F14" s="55"/>
      <c r="H14" s="17">
        <v>387147409049</v>
      </c>
      <c r="J14" s="17">
        <v>443388598699.32098</v>
      </c>
      <c r="L14" s="17">
        <v>0</v>
      </c>
      <c r="N14" s="17">
        <v>0</v>
      </c>
      <c r="P14" s="17">
        <v>0</v>
      </c>
      <c r="R14" s="17">
        <v>0</v>
      </c>
      <c r="T14" s="17">
        <v>92056591</v>
      </c>
      <c r="V14" s="17">
        <v>3884</v>
      </c>
      <c r="X14" s="17">
        <v>387147409049</v>
      </c>
      <c r="Z14" s="17">
        <v>354783954954.29797</v>
      </c>
      <c r="AB14" s="42">
        <f t="shared" si="0"/>
        <v>4.4559311257998804</v>
      </c>
    </row>
    <row r="15" spans="1:28" ht="21.75" customHeight="1">
      <c r="A15" s="54" t="s">
        <v>25</v>
      </c>
      <c r="B15" s="54"/>
      <c r="C15" s="54"/>
      <c r="E15" s="55">
        <v>22388235</v>
      </c>
      <c r="F15" s="55"/>
      <c r="H15" s="17">
        <v>93731616851</v>
      </c>
      <c r="J15" s="17">
        <v>136823256317.709</v>
      </c>
      <c r="L15" s="17">
        <v>0</v>
      </c>
      <c r="N15" s="17">
        <v>0</v>
      </c>
      <c r="P15" s="17">
        <v>0</v>
      </c>
      <c r="R15" s="17">
        <v>0</v>
      </c>
      <c r="T15" s="17">
        <v>22388235</v>
      </c>
      <c r="V15" s="17">
        <v>4928</v>
      </c>
      <c r="X15" s="17">
        <v>93731616851</v>
      </c>
      <c r="Z15" s="17">
        <v>109476377193.32201</v>
      </c>
      <c r="AB15" s="42">
        <f t="shared" si="0"/>
        <v>1.3749753613811841</v>
      </c>
    </row>
    <row r="16" spans="1:28" ht="21.75" customHeight="1">
      <c r="A16" s="54" t="s">
        <v>26</v>
      </c>
      <c r="B16" s="54"/>
      <c r="C16" s="54"/>
      <c r="E16" s="55">
        <v>7528624</v>
      </c>
      <c r="F16" s="55"/>
      <c r="H16" s="17">
        <v>73463731392</v>
      </c>
      <c r="J16" s="17">
        <v>59165787672.9216</v>
      </c>
      <c r="L16" s="17">
        <v>200000</v>
      </c>
      <c r="N16" s="17">
        <v>1700518138</v>
      </c>
      <c r="P16" s="17">
        <v>0</v>
      </c>
      <c r="R16" s="17">
        <v>0</v>
      </c>
      <c r="T16" s="17">
        <v>7728624</v>
      </c>
      <c r="V16" s="17">
        <v>8480</v>
      </c>
      <c r="X16" s="17">
        <v>75164249530</v>
      </c>
      <c r="Z16" s="17">
        <v>65032117125.350403</v>
      </c>
      <c r="AB16" s="42">
        <f t="shared" si="0"/>
        <v>0.8167749156323616</v>
      </c>
    </row>
    <row r="17" spans="1:28" ht="21.75" customHeight="1">
      <c r="A17" s="54" t="s">
        <v>27</v>
      </c>
      <c r="B17" s="54"/>
      <c r="C17" s="54"/>
      <c r="E17" s="55">
        <v>27252778</v>
      </c>
      <c r="F17" s="55"/>
      <c r="H17" s="17">
        <v>165478922141</v>
      </c>
      <c r="J17" s="17">
        <v>167390685821.311</v>
      </c>
      <c r="L17" s="17">
        <v>0</v>
      </c>
      <c r="N17" s="17">
        <v>0</v>
      </c>
      <c r="P17" s="17">
        <v>0</v>
      </c>
      <c r="R17" s="17">
        <v>0</v>
      </c>
      <c r="T17" s="17">
        <v>27252778</v>
      </c>
      <c r="V17" s="17">
        <v>6560</v>
      </c>
      <c r="X17" s="17">
        <v>165478922141</v>
      </c>
      <c r="Z17" s="17">
        <v>177396268010.95401</v>
      </c>
      <c r="AB17" s="42">
        <f t="shared" si="0"/>
        <v>2.2280194501258448</v>
      </c>
    </row>
    <row r="18" spans="1:28" ht="21.75" customHeight="1">
      <c r="A18" s="54" t="s">
        <v>28</v>
      </c>
      <c r="B18" s="54"/>
      <c r="C18" s="54"/>
      <c r="E18" s="55">
        <v>7781334</v>
      </c>
      <c r="F18" s="55"/>
      <c r="H18" s="17">
        <v>65403595141</v>
      </c>
      <c r="J18" s="17">
        <v>71807013880.074005</v>
      </c>
      <c r="L18" s="17">
        <v>0</v>
      </c>
      <c r="N18" s="17">
        <v>0</v>
      </c>
      <c r="P18" s="17">
        <v>0</v>
      </c>
      <c r="R18" s="17">
        <v>0</v>
      </c>
      <c r="T18" s="17">
        <v>7781334</v>
      </c>
      <c r="V18" s="17">
        <v>9600</v>
      </c>
      <c r="X18" s="17">
        <v>65403595141</v>
      </c>
      <c r="Z18" s="17">
        <v>74123369166.528</v>
      </c>
      <c r="AB18" s="42">
        <f t="shared" si="0"/>
        <v>0.93095706050414206</v>
      </c>
    </row>
    <row r="19" spans="1:28" ht="21.75" customHeight="1">
      <c r="A19" s="54" t="s">
        <v>29</v>
      </c>
      <c r="B19" s="54"/>
      <c r="C19" s="54"/>
      <c r="E19" s="55">
        <v>17250862</v>
      </c>
      <c r="F19" s="55"/>
      <c r="H19" s="17">
        <v>135036467921</v>
      </c>
      <c r="J19" s="17">
        <v>104416828304.114</v>
      </c>
      <c r="L19" s="17">
        <v>0</v>
      </c>
      <c r="N19" s="17">
        <v>0</v>
      </c>
      <c r="P19" s="17">
        <v>0</v>
      </c>
      <c r="R19" s="17">
        <v>0</v>
      </c>
      <c r="T19" s="17">
        <v>17250862</v>
      </c>
      <c r="V19" s="17">
        <v>4880</v>
      </c>
      <c r="X19" s="17">
        <v>135036467921</v>
      </c>
      <c r="Z19" s="17">
        <v>83533462643.291199</v>
      </c>
      <c r="AB19" s="42">
        <f t="shared" si="0"/>
        <v>1.0491437141965192</v>
      </c>
    </row>
    <row r="20" spans="1:28" ht="21.75" customHeight="1">
      <c r="A20" s="54" t="s">
        <v>30</v>
      </c>
      <c r="B20" s="54"/>
      <c r="C20" s="54"/>
      <c r="E20" s="55">
        <v>4388000</v>
      </c>
      <c r="F20" s="55"/>
      <c r="H20" s="17">
        <v>31151358652</v>
      </c>
      <c r="J20" s="17">
        <v>32046034393.599998</v>
      </c>
      <c r="L20" s="17">
        <v>0</v>
      </c>
      <c r="N20" s="17">
        <v>0</v>
      </c>
      <c r="P20" s="17">
        <v>0</v>
      </c>
      <c r="R20" s="17">
        <v>0</v>
      </c>
      <c r="T20" s="17">
        <v>4388000</v>
      </c>
      <c r="V20" s="17">
        <v>7380</v>
      </c>
      <c r="X20" s="17">
        <v>31151358652</v>
      </c>
      <c r="Z20" s="17">
        <v>32133116008.799999</v>
      </c>
      <c r="AB20" s="42">
        <f t="shared" si="0"/>
        <v>0.40357786701767462</v>
      </c>
    </row>
    <row r="21" spans="1:28" ht="21.75" customHeight="1">
      <c r="A21" s="54" t="s">
        <v>31</v>
      </c>
      <c r="B21" s="54"/>
      <c r="C21" s="54"/>
      <c r="E21" s="55">
        <v>64860375</v>
      </c>
      <c r="F21" s="55"/>
      <c r="H21" s="17">
        <v>255956380356</v>
      </c>
      <c r="J21" s="17">
        <v>303130910258.888</v>
      </c>
      <c r="L21" s="17">
        <v>0</v>
      </c>
      <c r="N21" s="17">
        <v>0</v>
      </c>
      <c r="P21" s="17">
        <v>0</v>
      </c>
      <c r="R21" s="17">
        <v>0</v>
      </c>
      <c r="T21" s="17">
        <v>64860375</v>
      </c>
      <c r="V21" s="17">
        <v>3768</v>
      </c>
      <c r="X21" s="17">
        <v>255956380356</v>
      </c>
      <c r="Z21" s="17">
        <v>242504728207.10999</v>
      </c>
      <c r="AB21" s="42">
        <f t="shared" si="0"/>
        <v>3.0457532012993611</v>
      </c>
    </row>
    <row r="22" spans="1:28" ht="21.75" customHeight="1">
      <c r="A22" s="54" t="s">
        <v>32</v>
      </c>
      <c r="B22" s="54"/>
      <c r="C22" s="54"/>
      <c r="E22" s="55">
        <v>26282424</v>
      </c>
      <c r="F22" s="55"/>
      <c r="H22" s="17">
        <v>463987037790</v>
      </c>
      <c r="J22" s="17">
        <v>443086642053.53497</v>
      </c>
      <c r="L22" s="17">
        <v>0</v>
      </c>
      <c r="N22" s="17">
        <v>0</v>
      </c>
      <c r="P22" s="17">
        <v>0</v>
      </c>
      <c r="R22" s="17">
        <v>0</v>
      </c>
      <c r="T22" s="17">
        <v>26282424</v>
      </c>
      <c r="V22" s="17">
        <v>13592</v>
      </c>
      <c r="X22" s="17">
        <v>463987037790</v>
      </c>
      <c r="Z22" s="17">
        <v>354469313642.828</v>
      </c>
      <c r="AB22" s="42">
        <f t="shared" si="0"/>
        <v>4.4519793686990772</v>
      </c>
    </row>
    <row r="23" spans="1:28" ht="21.75" customHeight="1">
      <c r="A23" s="54" t="s">
        <v>33</v>
      </c>
      <c r="B23" s="54"/>
      <c r="C23" s="54"/>
      <c r="E23" s="55">
        <v>20884919</v>
      </c>
      <c r="F23" s="55"/>
      <c r="H23" s="17">
        <v>255083564371</v>
      </c>
      <c r="J23" s="17">
        <v>281424839063.84497</v>
      </c>
      <c r="L23" s="17">
        <v>0</v>
      </c>
      <c r="N23" s="17">
        <v>0</v>
      </c>
      <c r="P23" s="17">
        <v>0</v>
      </c>
      <c r="R23" s="17">
        <v>0</v>
      </c>
      <c r="T23" s="17">
        <v>20884919</v>
      </c>
      <c r="V23" s="17">
        <v>10864</v>
      </c>
      <c r="X23" s="17">
        <v>255083564371</v>
      </c>
      <c r="Z23" s="17">
        <v>225139871251.07599</v>
      </c>
      <c r="AB23" s="42">
        <f t="shared" si="0"/>
        <v>2.8276582014411469</v>
      </c>
    </row>
    <row r="24" spans="1:28" ht="21.75" customHeight="1">
      <c r="A24" s="54" t="s">
        <v>34</v>
      </c>
      <c r="B24" s="54"/>
      <c r="C24" s="54"/>
      <c r="E24" s="55">
        <v>47601145</v>
      </c>
      <c r="F24" s="55"/>
      <c r="H24" s="17">
        <v>335270960659</v>
      </c>
      <c r="J24" s="17">
        <v>323075006940.18597</v>
      </c>
      <c r="L24" s="17">
        <v>3173410</v>
      </c>
      <c r="N24" s="17">
        <v>0</v>
      </c>
      <c r="P24" s="17">
        <v>0</v>
      </c>
      <c r="R24" s="17">
        <v>0</v>
      </c>
      <c r="T24" s="17">
        <v>50774555</v>
      </c>
      <c r="V24" s="17">
        <v>4576</v>
      </c>
      <c r="X24" s="17">
        <v>335270960659</v>
      </c>
      <c r="Z24" s="17">
        <v>230548341748.754</v>
      </c>
      <c r="AB24" s="42">
        <f t="shared" si="0"/>
        <v>2.8955862226975708</v>
      </c>
    </row>
    <row r="25" spans="1:28" ht="21.75" customHeight="1">
      <c r="A25" s="54" t="s">
        <v>35</v>
      </c>
      <c r="B25" s="54"/>
      <c r="C25" s="54"/>
      <c r="E25" s="55">
        <v>2535127</v>
      </c>
      <c r="F25" s="55"/>
      <c r="H25" s="17">
        <v>147918431557</v>
      </c>
      <c r="J25" s="17">
        <v>319422058863.46399</v>
      </c>
      <c r="L25" s="17">
        <v>0</v>
      </c>
      <c r="N25" s="17">
        <v>0</v>
      </c>
      <c r="P25" s="17">
        <v>0</v>
      </c>
      <c r="R25" s="17">
        <v>0</v>
      </c>
      <c r="T25" s="17">
        <v>2535127</v>
      </c>
      <c r="V25" s="17">
        <v>133940</v>
      </c>
      <c r="X25" s="17">
        <v>147918431557</v>
      </c>
      <c r="Z25" s="17">
        <v>336930150922.763</v>
      </c>
      <c r="AB25" s="42">
        <f t="shared" si="0"/>
        <v>4.2316951647674923</v>
      </c>
    </row>
    <row r="26" spans="1:28" ht="21.75" customHeight="1">
      <c r="A26" s="54" t="s">
        <v>36</v>
      </c>
      <c r="B26" s="54"/>
      <c r="C26" s="54"/>
      <c r="E26" s="55">
        <v>1440000</v>
      </c>
      <c r="F26" s="55"/>
      <c r="H26" s="17">
        <v>104449661240</v>
      </c>
      <c r="J26" s="17">
        <v>179494498656</v>
      </c>
      <c r="L26" s="17">
        <v>0</v>
      </c>
      <c r="N26" s="17">
        <v>0</v>
      </c>
      <c r="P26" s="17">
        <v>0</v>
      </c>
      <c r="R26" s="17">
        <v>0</v>
      </c>
      <c r="T26" s="17">
        <v>1440000</v>
      </c>
      <c r="V26" s="17">
        <v>133040</v>
      </c>
      <c r="X26" s="17">
        <v>104449661240</v>
      </c>
      <c r="Z26" s="17">
        <v>190096705152</v>
      </c>
      <c r="AB26" s="42">
        <f t="shared" si="0"/>
        <v>2.3875313795064779</v>
      </c>
    </row>
    <row r="27" spans="1:28" ht="21.75" customHeight="1">
      <c r="A27" s="54" t="s">
        <v>37</v>
      </c>
      <c r="B27" s="54"/>
      <c r="C27" s="54"/>
      <c r="E27" s="55">
        <v>58840073</v>
      </c>
      <c r="F27" s="55"/>
      <c r="H27" s="17">
        <v>132312799254</v>
      </c>
      <c r="J27" s="17">
        <v>199560747707.65701</v>
      </c>
      <c r="L27" s="17">
        <v>0</v>
      </c>
      <c r="N27" s="17">
        <v>0</v>
      </c>
      <c r="P27" s="17">
        <v>0</v>
      </c>
      <c r="R27" s="17">
        <v>0</v>
      </c>
      <c r="T27" s="17">
        <v>58840073</v>
      </c>
      <c r="V27" s="17">
        <v>3546</v>
      </c>
      <c r="X27" s="17">
        <v>132312799254</v>
      </c>
      <c r="Z27" s="17">
        <v>207034058329.828</v>
      </c>
      <c r="AB27" s="42">
        <f t="shared" si="0"/>
        <v>2.6002571191005113</v>
      </c>
    </row>
    <row r="28" spans="1:28" ht="21.75" customHeight="1">
      <c r="A28" s="54" t="s">
        <v>38</v>
      </c>
      <c r="B28" s="54"/>
      <c r="C28" s="54"/>
      <c r="E28" s="55">
        <v>14456055</v>
      </c>
      <c r="F28" s="55"/>
      <c r="H28" s="17">
        <v>166209208465</v>
      </c>
      <c r="J28" s="17">
        <v>183320277900.18301</v>
      </c>
      <c r="L28" s="17">
        <v>0</v>
      </c>
      <c r="N28" s="17">
        <v>0</v>
      </c>
      <c r="P28" s="17">
        <v>0</v>
      </c>
      <c r="R28" s="17">
        <v>0</v>
      </c>
      <c r="T28" s="17">
        <v>14456055</v>
      </c>
      <c r="V28" s="17">
        <v>3834</v>
      </c>
      <c r="X28" s="17">
        <v>166209208465</v>
      </c>
      <c r="Z28" s="17">
        <v>54996083370.054901</v>
      </c>
      <c r="AB28" s="42">
        <f t="shared" si="0"/>
        <v>0.69072672612063413</v>
      </c>
    </row>
    <row r="29" spans="1:28" ht="21.75" customHeight="1">
      <c r="A29" s="54" t="s">
        <v>39</v>
      </c>
      <c r="B29" s="54"/>
      <c r="C29" s="54"/>
      <c r="E29" s="55">
        <v>267052810</v>
      </c>
      <c r="F29" s="55"/>
      <c r="H29" s="17">
        <v>573234085507</v>
      </c>
      <c r="J29" s="17">
        <v>691619963542.40698</v>
      </c>
      <c r="L29" s="17">
        <v>0</v>
      </c>
      <c r="N29" s="17">
        <v>0</v>
      </c>
      <c r="P29" s="17">
        <v>0</v>
      </c>
      <c r="R29" s="17">
        <v>0</v>
      </c>
      <c r="T29" s="17">
        <v>267052810</v>
      </c>
      <c r="V29" s="17">
        <v>1305</v>
      </c>
      <c r="X29" s="17">
        <v>573234085507</v>
      </c>
      <c r="Z29" s="17">
        <v>345809981771.203</v>
      </c>
      <c r="AB29" s="42">
        <f t="shared" si="0"/>
        <v>4.3432219520329962</v>
      </c>
    </row>
    <row r="30" spans="1:28" ht="21.75" customHeight="1">
      <c r="A30" s="54" t="s">
        <v>40</v>
      </c>
      <c r="B30" s="54"/>
      <c r="C30" s="54"/>
      <c r="E30" s="55">
        <v>14040447</v>
      </c>
      <c r="F30" s="55"/>
      <c r="H30" s="17">
        <v>123902183684</v>
      </c>
      <c r="J30" s="17">
        <v>178189184468.58499</v>
      </c>
      <c r="L30" s="17">
        <v>0</v>
      </c>
      <c r="N30" s="17">
        <v>0</v>
      </c>
      <c r="P30" s="17">
        <v>0</v>
      </c>
      <c r="R30" s="17">
        <v>0</v>
      </c>
      <c r="T30" s="17">
        <v>14040447</v>
      </c>
      <c r="V30" s="17">
        <v>13940</v>
      </c>
      <c r="X30" s="17">
        <v>123902183684</v>
      </c>
      <c r="Z30" s="17">
        <v>194210885964.979</v>
      </c>
      <c r="AB30" s="42">
        <f t="shared" si="0"/>
        <v>2.4392036890507001</v>
      </c>
    </row>
    <row r="31" spans="1:28" ht="21.75" customHeight="1">
      <c r="A31" s="54" t="s">
        <v>41</v>
      </c>
      <c r="B31" s="54"/>
      <c r="C31" s="54"/>
      <c r="E31" s="55">
        <v>113463058</v>
      </c>
      <c r="F31" s="55"/>
      <c r="H31" s="17">
        <v>230502170816</v>
      </c>
      <c r="J31" s="17">
        <v>161223135620.297</v>
      </c>
      <c r="L31" s="17">
        <v>0</v>
      </c>
      <c r="N31" s="17">
        <v>0</v>
      </c>
      <c r="P31" s="17">
        <v>-400000</v>
      </c>
      <c r="R31" s="17">
        <v>547733049</v>
      </c>
      <c r="T31" s="17">
        <v>113063058</v>
      </c>
      <c r="V31" s="17">
        <v>1422</v>
      </c>
      <c r="X31" s="17">
        <v>229689563877</v>
      </c>
      <c r="Z31" s="17">
        <v>159532872558.681</v>
      </c>
      <c r="AB31" s="42">
        <f t="shared" si="0"/>
        <v>2.0036630250487613</v>
      </c>
    </row>
    <row r="32" spans="1:28" ht="21.75" customHeight="1">
      <c r="A32" s="54" t="s">
        <v>42</v>
      </c>
      <c r="B32" s="54"/>
      <c r="C32" s="54"/>
      <c r="E32" s="55">
        <v>1256500</v>
      </c>
      <c r="F32" s="55"/>
      <c r="H32" s="17">
        <v>7911683326</v>
      </c>
      <c r="J32" s="17">
        <v>7630338000.6000004</v>
      </c>
      <c r="L32" s="17">
        <v>0</v>
      </c>
      <c r="N32" s="17">
        <v>0</v>
      </c>
      <c r="P32" s="17">
        <v>0</v>
      </c>
      <c r="R32" s="17">
        <v>0</v>
      </c>
      <c r="T32" s="17">
        <v>1256500</v>
      </c>
      <c r="V32" s="17">
        <v>6150</v>
      </c>
      <c r="X32" s="17">
        <v>7911683326</v>
      </c>
      <c r="Z32" s="17">
        <v>7667741618.25</v>
      </c>
      <c r="AB32" s="42">
        <f t="shared" si="0"/>
        <v>9.6303477269011728E-2</v>
      </c>
    </row>
    <row r="33" spans="1:28" ht="21.75" customHeight="1">
      <c r="A33" s="54" t="s">
        <v>43</v>
      </c>
      <c r="B33" s="54"/>
      <c r="C33" s="54"/>
      <c r="E33" s="55">
        <v>14185143</v>
      </c>
      <c r="F33" s="55"/>
      <c r="H33" s="17">
        <v>161389439541</v>
      </c>
      <c r="J33" s="17">
        <v>245476577769.99799</v>
      </c>
      <c r="L33" s="17">
        <v>0</v>
      </c>
      <c r="N33" s="17">
        <v>0</v>
      </c>
      <c r="P33" s="17">
        <v>0</v>
      </c>
      <c r="R33" s="17">
        <v>0</v>
      </c>
      <c r="T33" s="17">
        <v>14185143</v>
      </c>
      <c r="V33" s="17">
        <v>19840</v>
      </c>
      <c r="X33" s="17">
        <v>161389439541</v>
      </c>
      <c r="Z33" s="17">
        <v>279257758197.06201</v>
      </c>
      <c r="AB33" s="42">
        <f t="shared" si="0"/>
        <v>3.5073551650093036</v>
      </c>
    </row>
    <row r="34" spans="1:28" ht="21.75" customHeight="1">
      <c r="A34" s="54" t="s">
        <v>44</v>
      </c>
      <c r="B34" s="54"/>
      <c r="C34" s="54"/>
      <c r="E34" s="55">
        <v>89381219</v>
      </c>
      <c r="F34" s="55"/>
      <c r="H34" s="17">
        <v>552400171758</v>
      </c>
      <c r="J34" s="17">
        <v>1215057139826.6799</v>
      </c>
      <c r="L34" s="17">
        <v>0</v>
      </c>
      <c r="N34" s="17">
        <v>0</v>
      </c>
      <c r="P34" s="17">
        <v>0</v>
      </c>
      <c r="R34" s="17">
        <v>0</v>
      </c>
      <c r="T34" s="17">
        <v>89381219</v>
      </c>
      <c r="V34" s="17">
        <v>14230</v>
      </c>
      <c r="X34" s="17">
        <v>552400171758</v>
      </c>
      <c r="Z34" s="17">
        <v>1262062999980.5601</v>
      </c>
      <c r="AB34" s="42">
        <f t="shared" si="0"/>
        <v>15.850958663162126</v>
      </c>
    </row>
    <row r="35" spans="1:28" ht="21.75" customHeight="1">
      <c r="A35" s="54" t="s">
        <v>45</v>
      </c>
      <c r="B35" s="54"/>
      <c r="C35" s="54"/>
      <c r="E35" s="55">
        <v>14860920</v>
      </c>
      <c r="F35" s="55"/>
      <c r="H35" s="17">
        <v>233355137430</v>
      </c>
      <c r="J35" s="17">
        <v>298312492138.33197</v>
      </c>
      <c r="L35" s="17">
        <v>0</v>
      </c>
      <c r="N35" s="17">
        <v>0</v>
      </c>
      <c r="P35" s="17">
        <v>0</v>
      </c>
      <c r="R35" s="17">
        <v>0</v>
      </c>
      <c r="T35" s="17">
        <v>14860920</v>
      </c>
      <c r="V35" s="17">
        <v>21050</v>
      </c>
      <c r="X35" s="17">
        <v>233355137430</v>
      </c>
      <c r="Z35" s="17">
        <v>310404249110.82001</v>
      </c>
      <c r="AB35" s="42">
        <f t="shared" si="0"/>
        <v>3.8985414528444888</v>
      </c>
    </row>
    <row r="36" spans="1:28" ht="21.75" customHeight="1">
      <c r="A36" s="54" t="s">
        <v>46</v>
      </c>
      <c r="B36" s="54"/>
      <c r="C36" s="54"/>
      <c r="E36" s="55">
        <v>257500</v>
      </c>
      <c r="F36" s="55"/>
      <c r="H36" s="17">
        <v>4208347527</v>
      </c>
      <c r="J36" s="17">
        <v>3955287447</v>
      </c>
      <c r="L36" s="17">
        <v>0</v>
      </c>
      <c r="N36" s="17">
        <v>0</v>
      </c>
      <c r="P36" s="17">
        <v>0</v>
      </c>
      <c r="R36" s="17">
        <v>0</v>
      </c>
      <c r="T36" s="17">
        <v>257500</v>
      </c>
      <c r="V36" s="17">
        <v>15640</v>
      </c>
      <c r="X36" s="17">
        <v>4208347527</v>
      </c>
      <c r="Z36" s="17">
        <v>3996168971</v>
      </c>
      <c r="AB36" s="42">
        <f t="shared" si="0"/>
        <v>5.019013248253678E-2</v>
      </c>
    </row>
    <row r="37" spans="1:28" ht="21.75" customHeight="1">
      <c r="A37" s="54" t="s">
        <v>47</v>
      </c>
      <c r="B37" s="54"/>
      <c r="C37" s="54"/>
      <c r="E37" s="55">
        <v>26122298</v>
      </c>
      <c r="F37" s="55"/>
      <c r="H37" s="17">
        <v>275376795916</v>
      </c>
      <c r="J37" s="17">
        <v>318561379702.09302</v>
      </c>
      <c r="L37" s="17">
        <v>0</v>
      </c>
      <c r="N37" s="17">
        <v>0</v>
      </c>
      <c r="P37" s="17">
        <v>0</v>
      </c>
      <c r="R37" s="17">
        <v>0</v>
      </c>
      <c r="T37" s="17">
        <v>26122298</v>
      </c>
      <c r="V37" s="17">
        <v>12760</v>
      </c>
      <c r="X37" s="17">
        <v>275376795916</v>
      </c>
      <c r="Z37" s="17">
        <v>330743954841.22998</v>
      </c>
      <c r="AB37" s="42">
        <f t="shared" si="0"/>
        <v>4.1539992507187442</v>
      </c>
    </row>
    <row r="38" spans="1:28" ht="21.75" customHeight="1">
      <c r="A38" s="54" t="s">
        <v>48</v>
      </c>
      <c r="B38" s="54"/>
      <c r="C38" s="54"/>
      <c r="E38" s="55">
        <v>750000</v>
      </c>
      <c r="F38" s="55"/>
      <c r="H38" s="17">
        <v>6091062301</v>
      </c>
      <c r="J38" s="17">
        <v>6556424025</v>
      </c>
      <c r="L38" s="17">
        <v>0</v>
      </c>
      <c r="N38" s="17">
        <v>0</v>
      </c>
      <c r="P38" s="17">
        <v>0</v>
      </c>
      <c r="R38" s="17">
        <v>0</v>
      </c>
      <c r="T38" s="17">
        <v>750000</v>
      </c>
      <c r="V38" s="17">
        <v>9080</v>
      </c>
      <c r="X38" s="17">
        <v>6091062301</v>
      </c>
      <c r="Z38" s="17">
        <v>6757358700</v>
      </c>
      <c r="AB38" s="42">
        <f t="shared" si="0"/>
        <v>8.4869466443045091E-2</v>
      </c>
    </row>
    <row r="39" spans="1:28" ht="21.75" customHeight="1">
      <c r="A39" s="54" t="s">
        <v>49</v>
      </c>
      <c r="B39" s="54"/>
      <c r="C39" s="54"/>
      <c r="E39" s="55">
        <v>37252222</v>
      </c>
      <c r="F39" s="55"/>
      <c r="H39" s="17">
        <v>155341700899</v>
      </c>
      <c r="J39" s="17">
        <v>130927417151.395</v>
      </c>
      <c r="L39" s="17">
        <v>0</v>
      </c>
      <c r="N39" s="17">
        <v>0</v>
      </c>
      <c r="P39" s="17">
        <v>0</v>
      </c>
      <c r="R39" s="17">
        <v>0</v>
      </c>
      <c r="T39" s="17">
        <v>37252222</v>
      </c>
      <c r="V39" s="17">
        <v>3773</v>
      </c>
      <c r="X39" s="17">
        <v>155341700899</v>
      </c>
      <c r="Z39" s="17">
        <v>139466161748.22601</v>
      </c>
      <c r="AB39" s="42">
        <f t="shared" si="0"/>
        <v>1.7516339238334893</v>
      </c>
    </row>
    <row r="40" spans="1:28" ht="21.75" customHeight="1">
      <c r="A40" s="54" t="s">
        <v>50</v>
      </c>
      <c r="B40" s="54"/>
      <c r="C40" s="54"/>
      <c r="E40" s="55">
        <v>12705173</v>
      </c>
      <c r="F40" s="55"/>
      <c r="H40" s="17">
        <v>44415707708</v>
      </c>
      <c r="J40" s="17">
        <v>67195107527.744301</v>
      </c>
      <c r="L40" s="17">
        <v>0</v>
      </c>
      <c r="N40" s="17">
        <v>0</v>
      </c>
      <c r="P40" s="17">
        <v>0</v>
      </c>
      <c r="R40" s="17">
        <v>0</v>
      </c>
      <c r="T40" s="17">
        <v>12705173</v>
      </c>
      <c r="V40" s="17">
        <v>5640</v>
      </c>
      <c r="X40" s="17">
        <v>44415707708</v>
      </c>
      <c r="Z40" s="17">
        <v>71103265751.684402</v>
      </c>
      <c r="AB40" s="42">
        <f t="shared" si="0"/>
        <v>0.89302588401937233</v>
      </c>
    </row>
    <row r="41" spans="1:28" ht="21.75" customHeight="1">
      <c r="A41" s="54" t="s">
        <v>51</v>
      </c>
      <c r="B41" s="54"/>
      <c r="C41" s="54"/>
      <c r="E41" s="55">
        <v>360000</v>
      </c>
      <c r="F41" s="55"/>
      <c r="H41" s="17">
        <v>3549219768</v>
      </c>
      <c r="J41" s="17">
        <v>3507872904</v>
      </c>
      <c r="L41" s="17">
        <v>0</v>
      </c>
      <c r="N41" s="17">
        <v>0</v>
      </c>
      <c r="P41" s="17">
        <v>0</v>
      </c>
      <c r="R41" s="17">
        <v>0</v>
      </c>
      <c r="T41" s="17">
        <v>360000</v>
      </c>
      <c r="V41" s="17">
        <v>7856</v>
      </c>
      <c r="X41" s="17">
        <v>3549219768</v>
      </c>
      <c r="Z41" s="17">
        <v>2806298323.1999998</v>
      </c>
      <c r="AB41" s="42">
        <f t="shared" si="0"/>
        <v>3.5245878152064959E-2</v>
      </c>
    </row>
    <row r="42" spans="1:28" ht="21.75" customHeight="1">
      <c r="A42" s="54" t="s">
        <v>52</v>
      </c>
      <c r="B42" s="54"/>
      <c r="C42" s="54"/>
      <c r="E42" s="55">
        <v>10200</v>
      </c>
      <c r="F42" s="55"/>
      <c r="H42" s="17">
        <v>698446833</v>
      </c>
      <c r="J42" s="17">
        <v>464490120.52200001</v>
      </c>
      <c r="L42" s="17">
        <v>0</v>
      </c>
      <c r="N42" s="17">
        <v>0</v>
      </c>
      <c r="P42" s="17">
        <v>0</v>
      </c>
      <c r="R42" s="17">
        <v>0</v>
      </c>
      <c r="T42" s="17">
        <v>10200</v>
      </c>
      <c r="V42" s="17">
        <v>36715</v>
      </c>
      <c r="X42" s="17">
        <v>698446833</v>
      </c>
      <c r="Z42" s="17">
        <v>371598169.11000001</v>
      </c>
      <c r="AB42" s="42">
        <f t="shared" si="0"/>
        <v>4.6671102931946087E-3</v>
      </c>
    </row>
    <row r="43" spans="1:28" ht="21.75" customHeight="1">
      <c r="A43" s="57" t="s">
        <v>53</v>
      </c>
      <c r="B43" s="57"/>
      <c r="C43" s="57"/>
      <c r="D43" s="19"/>
      <c r="E43" s="55">
        <v>401250</v>
      </c>
      <c r="F43" s="58"/>
      <c r="H43" s="20">
        <v>3821953597</v>
      </c>
      <c r="J43" s="20">
        <f>5023437574.2375-17</f>
        <v>5023437557.2375002</v>
      </c>
      <c r="L43" s="24">
        <v>0</v>
      </c>
      <c r="N43" s="20">
        <v>0</v>
      </c>
      <c r="P43" s="24">
        <v>0</v>
      </c>
      <c r="R43" s="20">
        <v>0</v>
      </c>
      <c r="T43" s="25">
        <v>401250</v>
      </c>
      <c r="V43" s="25">
        <v>10094</v>
      </c>
      <c r="X43" s="20">
        <v>3821953597</v>
      </c>
      <c r="Z43" s="20">
        <f>4018909318.725-17</f>
        <v>4018909301.7249999</v>
      </c>
      <c r="AB43" s="42">
        <f t="shared" si="0"/>
        <v>5.0475741079187002E-2</v>
      </c>
    </row>
    <row r="44" spans="1:28" ht="21.75" customHeight="1">
      <c r="A44" s="56" t="s">
        <v>54</v>
      </c>
      <c r="B44" s="56"/>
      <c r="C44" s="56"/>
      <c r="D44" s="56"/>
      <c r="F44" s="24"/>
      <c r="H44" s="22">
        <v>6394880577467</v>
      </c>
      <c r="J44" s="22">
        <f>SUM(J9:J43)</f>
        <v>8665312848966.8535</v>
      </c>
      <c r="L44" s="24"/>
      <c r="N44" s="22">
        <v>1700518138</v>
      </c>
      <c r="P44" s="24"/>
      <c r="R44" s="22">
        <v>134107275840</v>
      </c>
      <c r="T44" s="25"/>
      <c r="U44" s="43"/>
      <c r="V44" s="25"/>
      <c r="X44" s="22">
        <v>6303732697868</v>
      </c>
      <c r="Z44" s="22">
        <f>SUM(Z9:Z43)</f>
        <v>7560565772441.6504</v>
      </c>
      <c r="AB44" s="23">
        <f>SUM(AB9:AB43)</f>
        <v>94.957395574497468</v>
      </c>
    </row>
    <row r="46" spans="1:28">
      <c r="J46" s="36"/>
      <c r="Z46" s="36"/>
    </row>
    <row r="48" spans="1:28">
      <c r="J48" s="36"/>
      <c r="R48" s="36"/>
      <c r="Z48" s="36"/>
    </row>
  </sheetData>
  <mergeCells count="84">
    <mergeCell ref="A44:D44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58"/>
  <sheetViews>
    <sheetView rightToLeft="1" topLeftCell="A37" workbookViewId="0">
      <selection activeCell="E61" sqref="E61"/>
    </sheetView>
  </sheetViews>
  <sheetFormatPr defaultRowHeight="12.75"/>
  <cols>
    <col min="1" max="1" width="40.28515625" customWidth="1"/>
    <col min="2" max="2" width="1.28515625" style="13" customWidth="1"/>
    <col min="3" max="3" width="11" style="13" bestFit="1" customWidth="1"/>
    <col min="4" max="4" width="1.28515625" style="13" customWidth="1"/>
    <col min="5" max="5" width="16.140625" style="13" bestFit="1" customWidth="1"/>
    <col min="6" max="6" width="1.28515625" style="13" customWidth="1"/>
    <col min="7" max="7" width="15" style="13" bestFit="1" customWidth="1"/>
    <col min="8" max="8" width="1.28515625" style="13" customWidth="1"/>
    <col min="9" max="9" width="15.140625" style="13" bestFit="1" customWidth="1"/>
    <col min="10" max="10" width="1.28515625" style="13" customWidth="1"/>
    <col min="11" max="11" width="11.85546875" style="13" bestFit="1" customWidth="1"/>
    <col min="12" max="12" width="1.28515625" style="13" customWidth="1"/>
    <col min="13" max="13" width="17.5703125" style="13" bestFit="1" customWidth="1"/>
    <col min="14" max="14" width="1.28515625" style="13" customWidth="1"/>
    <col min="15" max="15" width="17.85546875" style="13" bestFit="1" customWidth="1"/>
    <col min="16" max="16" width="1.28515625" style="13" customWidth="1"/>
    <col min="17" max="17" width="16" style="13" customWidth="1"/>
    <col min="18" max="18" width="1.28515625" style="13" customWidth="1"/>
    <col min="19" max="19" width="0.28515625" style="13" customWidth="1"/>
    <col min="20" max="20" width="9.140625" style="13"/>
  </cols>
  <sheetData>
    <row r="1" spans="1:18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8" ht="21.75" customHeight="1">
      <c r="A2" s="48" t="s">
        <v>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4.45" customHeight="1"/>
    <row r="5" spans="1:18" ht="14.45" customHeight="1">
      <c r="A5" s="49" t="s">
        <v>162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4.45" customHeight="1">
      <c r="A6" s="50" t="s">
        <v>74</v>
      </c>
      <c r="C6" s="50" t="s">
        <v>90</v>
      </c>
      <c r="D6" s="50"/>
      <c r="E6" s="50"/>
      <c r="F6" s="50"/>
      <c r="G6" s="50"/>
      <c r="H6" s="50"/>
      <c r="I6" s="50"/>
      <c r="K6" s="50" t="s">
        <v>91</v>
      </c>
      <c r="L6" s="50"/>
      <c r="M6" s="50"/>
      <c r="N6" s="50"/>
      <c r="O6" s="50"/>
      <c r="P6" s="50"/>
      <c r="Q6" s="50"/>
      <c r="R6" s="50"/>
    </row>
    <row r="7" spans="1:18" ht="42.75" customHeight="1">
      <c r="A7" s="50"/>
      <c r="C7" s="12" t="s">
        <v>13</v>
      </c>
      <c r="D7" s="14"/>
      <c r="E7" s="12" t="s">
        <v>163</v>
      </c>
      <c r="F7" s="14"/>
      <c r="G7" s="12" t="s">
        <v>164</v>
      </c>
      <c r="H7" s="14"/>
      <c r="I7" s="12" t="s">
        <v>165</v>
      </c>
      <c r="K7" s="12" t="s">
        <v>13</v>
      </c>
      <c r="L7" s="14"/>
      <c r="M7" s="12" t="s">
        <v>163</v>
      </c>
      <c r="N7" s="14"/>
      <c r="O7" s="12" t="s">
        <v>164</v>
      </c>
      <c r="P7" s="14"/>
      <c r="Q7" s="60" t="s">
        <v>165</v>
      </c>
      <c r="R7" s="60"/>
    </row>
    <row r="8" spans="1:18" ht="21.75" customHeight="1">
      <c r="A8" s="5" t="s">
        <v>21</v>
      </c>
      <c r="C8" s="15">
        <v>20000000</v>
      </c>
      <c r="E8" s="15">
        <v>133559542791</v>
      </c>
      <c r="G8" s="15">
        <v>93154179410</v>
      </c>
      <c r="I8" s="15">
        <v>40405363381</v>
      </c>
      <c r="K8" s="15">
        <v>20200001</v>
      </c>
      <c r="M8" s="15">
        <v>135536708331</v>
      </c>
      <c r="O8" s="15">
        <v>95257592653</v>
      </c>
      <c r="Q8" s="53">
        <v>40279115678</v>
      </c>
      <c r="R8" s="53"/>
    </row>
    <row r="9" spans="1:18" ht="21.75" customHeight="1">
      <c r="A9" s="6" t="s">
        <v>41</v>
      </c>
      <c r="C9" s="17">
        <v>400000</v>
      </c>
      <c r="E9" s="17">
        <v>547733049</v>
      </c>
      <c r="G9" s="17">
        <v>787078702</v>
      </c>
      <c r="I9" s="17">
        <v>-239345653</v>
      </c>
      <c r="K9" s="17">
        <v>400000</v>
      </c>
      <c r="M9" s="17">
        <v>547733049</v>
      </c>
      <c r="O9" s="17">
        <v>787078702</v>
      </c>
      <c r="Q9" s="55">
        <v>-239345653</v>
      </c>
      <c r="R9" s="55"/>
    </row>
    <row r="10" spans="1:18" ht="21.75" customHeight="1">
      <c r="A10" s="6" t="s">
        <v>96</v>
      </c>
      <c r="C10" s="17">
        <v>0</v>
      </c>
      <c r="E10" s="17">
        <v>0</v>
      </c>
      <c r="G10" s="17">
        <v>0</v>
      </c>
      <c r="I10" s="17">
        <v>0</v>
      </c>
      <c r="K10" s="17">
        <v>12848659</v>
      </c>
      <c r="M10" s="17">
        <v>158375398266</v>
      </c>
      <c r="O10" s="17">
        <v>149307128808</v>
      </c>
      <c r="Q10" s="55">
        <v>9068269458</v>
      </c>
      <c r="R10" s="55"/>
    </row>
    <row r="11" spans="1:18" ht="21.75" customHeight="1">
      <c r="A11" s="6" t="s">
        <v>50</v>
      </c>
      <c r="C11" s="17">
        <v>0</v>
      </c>
      <c r="E11" s="17">
        <v>0</v>
      </c>
      <c r="G11" s="17">
        <v>0</v>
      </c>
      <c r="I11" s="17">
        <v>0</v>
      </c>
      <c r="K11" s="17">
        <v>13648420</v>
      </c>
      <c r="M11" s="17">
        <v>53994667400</v>
      </c>
      <c r="O11" s="17">
        <v>47713182132</v>
      </c>
      <c r="Q11" s="55">
        <v>6281485268</v>
      </c>
      <c r="R11" s="55"/>
    </row>
    <row r="12" spans="1:18" ht="21.75" customHeight="1">
      <c r="A12" s="6" t="s">
        <v>30</v>
      </c>
      <c r="C12" s="17">
        <v>0</v>
      </c>
      <c r="E12" s="17">
        <v>0</v>
      </c>
      <c r="G12" s="17">
        <v>0</v>
      </c>
      <c r="I12" s="17">
        <v>0</v>
      </c>
      <c r="K12" s="17">
        <v>24728440</v>
      </c>
      <c r="M12" s="17">
        <v>191267555631</v>
      </c>
      <c r="O12" s="17">
        <v>228851956652</v>
      </c>
      <c r="Q12" s="55">
        <v>-37584401021</v>
      </c>
      <c r="R12" s="55"/>
    </row>
    <row r="13" spans="1:18" ht="21.75" customHeight="1">
      <c r="A13" s="6" t="s">
        <v>97</v>
      </c>
      <c r="C13" s="17">
        <v>0</v>
      </c>
      <c r="E13" s="17">
        <v>0</v>
      </c>
      <c r="G13" s="17">
        <v>0</v>
      </c>
      <c r="I13" s="17">
        <v>0</v>
      </c>
      <c r="K13" s="17">
        <v>11563426</v>
      </c>
      <c r="M13" s="17">
        <v>157773273624</v>
      </c>
      <c r="O13" s="17">
        <v>155858499453</v>
      </c>
      <c r="Q13" s="55">
        <v>1914774171</v>
      </c>
      <c r="R13" s="55"/>
    </row>
    <row r="14" spans="1:18" ht="21.75" customHeight="1">
      <c r="A14" s="6" t="s">
        <v>43</v>
      </c>
      <c r="C14" s="17">
        <v>0</v>
      </c>
      <c r="E14" s="17">
        <v>0</v>
      </c>
      <c r="G14" s="17">
        <v>0</v>
      </c>
      <c r="I14" s="17">
        <v>0</v>
      </c>
      <c r="K14" s="17">
        <v>5052877</v>
      </c>
      <c r="M14" s="17">
        <v>99302227406</v>
      </c>
      <c r="O14" s="17">
        <v>71937652351</v>
      </c>
      <c r="Q14" s="55">
        <v>27364575055</v>
      </c>
      <c r="R14" s="55"/>
    </row>
    <row r="15" spans="1:18" ht="21.75" customHeight="1">
      <c r="A15" s="6" t="s">
        <v>37</v>
      </c>
      <c r="C15" s="17">
        <v>0</v>
      </c>
      <c r="E15" s="17">
        <v>0</v>
      </c>
      <c r="G15" s="17">
        <v>0</v>
      </c>
      <c r="I15" s="17">
        <v>0</v>
      </c>
      <c r="K15" s="17">
        <v>2</v>
      </c>
      <c r="M15" s="17">
        <v>2</v>
      </c>
      <c r="O15" s="17">
        <v>7106</v>
      </c>
      <c r="Q15" s="55">
        <v>-7104</v>
      </c>
      <c r="R15" s="55"/>
    </row>
    <row r="16" spans="1:18" ht="21.75" customHeight="1">
      <c r="A16" s="6" t="s">
        <v>28</v>
      </c>
      <c r="C16" s="17">
        <v>0</v>
      </c>
      <c r="E16" s="17">
        <v>0</v>
      </c>
      <c r="G16" s="17">
        <v>0</v>
      </c>
      <c r="I16" s="17">
        <v>0</v>
      </c>
      <c r="K16" s="17">
        <v>11218666</v>
      </c>
      <c r="M16" s="17">
        <v>118102351913</v>
      </c>
      <c r="O16" s="17">
        <v>94295025659</v>
      </c>
      <c r="Q16" s="55">
        <v>23807326254</v>
      </c>
      <c r="R16" s="55"/>
    </row>
    <row r="17" spans="1:18" ht="21.75" customHeight="1">
      <c r="A17" s="6" t="s">
        <v>98</v>
      </c>
      <c r="C17" s="17">
        <v>0</v>
      </c>
      <c r="E17" s="17">
        <v>0</v>
      </c>
      <c r="G17" s="17">
        <v>0</v>
      </c>
      <c r="I17" s="17">
        <v>0</v>
      </c>
      <c r="K17" s="17">
        <v>1887803</v>
      </c>
      <c r="M17" s="17">
        <v>72071548479</v>
      </c>
      <c r="O17" s="17">
        <v>83019482111</v>
      </c>
      <c r="Q17" s="55">
        <v>-10947933632</v>
      </c>
      <c r="R17" s="55"/>
    </row>
    <row r="18" spans="1:18" ht="21.75" customHeight="1">
      <c r="A18" s="6" t="s">
        <v>19</v>
      </c>
      <c r="C18" s="17">
        <v>0</v>
      </c>
      <c r="E18" s="17">
        <v>0</v>
      </c>
      <c r="G18" s="17">
        <v>0</v>
      </c>
      <c r="I18" s="17">
        <v>0</v>
      </c>
      <c r="K18" s="17">
        <v>30096560</v>
      </c>
      <c r="M18" s="17">
        <v>123578682068</v>
      </c>
      <c r="O18" s="17">
        <v>113797588737</v>
      </c>
      <c r="Q18" s="55">
        <v>9781093331</v>
      </c>
      <c r="R18" s="55"/>
    </row>
    <row r="19" spans="1:18" ht="21.75" customHeight="1">
      <c r="A19" s="6" t="s">
        <v>99</v>
      </c>
      <c r="C19" s="17">
        <v>0</v>
      </c>
      <c r="E19" s="17">
        <v>0</v>
      </c>
      <c r="G19" s="17">
        <v>0</v>
      </c>
      <c r="I19" s="17">
        <v>0</v>
      </c>
      <c r="K19" s="17">
        <v>5216001</v>
      </c>
      <c r="M19" s="17">
        <v>25388485377</v>
      </c>
      <c r="O19" s="17">
        <v>34428172872</v>
      </c>
      <c r="Q19" s="55">
        <v>-9039687495</v>
      </c>
      <c r="R19" s="55"/>
    </row>
    <row r="20" spans="1:18" ht="21.75" customHeight="1">
      <c r="A20" s="6" t="s">
        <v>48</v>
      </c>
      <c r="C20" s="17">
        <v>0</v>
      </c>
      <c r="E20" s="17">
        <v>0</v>
      </c>
      <c r="G20" s="17">
        <v>0</v>
      </c>
      <c r="I20" s="17">
        <v>0</v>
      </c>
      <c r="K20" s="17">
        <v>750000</v>
      </c>
      <c r="M20" s="17">
        <v>7255974526</v>
      </c>
      <c r="O20" s="17">
        <v>6091062299</v>
      </c>
      <c r="Q20" s="55">
        <v>1164912227</v>
      </c>
      <c r="R20" s="55"/>
    </row>
    <row r="21" spans="1:18" ht="21.75" customHeight="1">
      <c r="A21" s="6" t="s">
        <v>100</v>
      </c>
      <c r="C21" s="17">
        <v>0</v>
      </c>
      <c r="E21" s="17">
        <v>0</v>
      </c>
      <c r="G21" s="17">
        <v>0</v>
      </c>
      <c r="I21" s="17">
        <v>0</v>
      </c>
      <c r="K21" s="17">
        <v>1500000</v>
      </c>
      <c r="M21" s="17">
        <v>5819234144</v>
      </c>
      <c r="O21" s="17">
        <v>7082606250</v>
      </c>
      <c r="Q21" s="55">
        <v>-1263372106</v>
      </c>
      <c r="R21" s="55"/>
    </row>
    <row r="22" spans="1:18" ht="21.75" customHeight="1">
      <c r="A22" s="6" t="s">
        <v>101</v>
      </c>
      <c r="C22" s="17">
        <v>0</v>
      </c>
      <c r="E22" s="17">
        <v>0</v>
      </c>
      <c r="G22" s="17">
        <v>0</v>
      </c>
      <c r="I22" s="17">
        <v>0</v>
      </c>
      <c r="K22" s="17">
        <v>13213363</v>
      </c>
      <c r="M22" s="17">
        <v>67075296844</v>
      </c>
      <c r="O22" s="17">
        <v>104027168441</v>
      </c>
      <c r="Q22" s="55">
        <v>-36951871597</v>
      </c>
      <c r="R22" s="55"/>
    </row>
    <row r="23" spans="1:18" ht="21.75" customHeight="1">
      <c r="A23" s="6" t="s">
        <v>102</v>
      </c>
      <c r="C23" s="17">
        <v>0</v>
      </c>
      <c r="E23" s="17">
        <v>0</v>
      </c>
      <c r="G23" s="17">
        <v>0</v>
      </c>
      <c r="I23" s="17">
        <v>0</v>
      </c>
      <c r="K23" s="17">
        <v>32249846</v>
      </c>
      <c r="M23" s="17">
        <v>86601984932</v>
      </c>
      <c r="O23" s="17">
        <v>90783316490</v>
      </c>
      <c r="Q23" s="55">
        <v>-4181331558</v>
      </c>
      <c r="R23" s="55"/>
    </row>
    <row r="24" spans="1:18" ht="21.75" customHeight="1">
      <c r="A24" s="6" t="s">
        <v>103</v>
      </c>
      <c r="C24" s="17">
        <v>0</v>
      </c>
      <c r="E24" s="17">
        <v>0</v>
      </c>
      <c r="G24" s="17">
        <v>0</v>
      </c>
      <c r="I24" s="17">
        <v>0</v>
      </c>
      <c r="K24" s="17">
        <v>10359467</v>
      </c>
      <c r="M24" s="17">
        <v>186642366963</v>
      </c>
      <c r="O24" s="17">
        <v>226861154614</v>
      </c>
      <c r="Q24" s="55">
        <v>-40218787651</v>
      </c>
      <c r="R24" s="55"/>
    </row>
    <row r="25" spans="1:18" ht="21.75" customHeight="1">
      <c r="A25" s="6" t="s">
        <v>49</v>
      </c>
      <c r="C25" s="17">
        <v>0</v>
      </c>
      <c r="E25" s="17">
        <v>0</v>
      </c>
      <c r="G25" s="17">
        <v>0</v>
      </c>
      <c r="I25" s="17">
        <v>0</v>
      </c>
      <c r="K25" s="17">
        <v>938714</v>
      </c>
      <c r="M25" s="17">
        <v>3656335043</v>
      </c>
      <c r="O25" s="17">
        <v>5718685714</v>
      </c>
      <c r="Q25" s="55">
        <v>-2062350671</v>
      </c>
      <c r="R25" s="55"/>
    </row>
    <row r="26" spans="1:18" ht="21.75" customHeight="1">
      <c r="A26" s="6" t="s">
        <v>51</v>
      </c>
      <c r="C26" s="17">
        <v>0</v>
      </c>
      <c r="E26" s="17">
        <v>0</v>
      </c>
      <c r="G26" s="17">
        <v>0</v>
      </c>
      <c r="I26" s="17">
        <v>0</v>
      </c>
      <c r="K26" s="17">
        <v>360000</v>
      </c>
      <c r="M26" s="17">
        <v>4653977271</v>
      </c>
      <c r="O26" s="17">
        <v>3549219768</v>
      </c>
      <c r="Q26" s="55">
        <v>1104757503</v>
      </c>
      <c r="R26" s="55"/>
    </row>
    <row r="27" spans="1:18" ht="21.75" customHeight="1">
      <c r="A27" s="6" t="s">
        <v>104</v>
      </c>
      <c r="C27" s="17">
        <v>0</v>
      </c>
      <c r="E27" s="17">
        <v>0</v>
      </c>
      <c r="G27" s="17">
        <v>0</v>
      </c>
      <c r="I27" s="17">
        <v>0</v>
      </c>
      <c r="K27" s="17">
        <v>5000000</v>
      </c>
      <c r="M27" s="17">
        <v>112404688096</v>
      </c>
      <c r="O27" s="17">
        <v>148709880000</v>
      </c>
      <c r="Q27" s="55">
        <v>-36305191904</v>
      </c>
      <c r="R27" s="55"/>
    </row>
    <row r="28" spans="1:18" ht="21.75" customHeight="1">
      <c r="A28" s="6" t="s">
        <v>46</v>
      </c>
      <c r="C28" s="17">
        <v>0</v>
      </c>
      <c r="E28" s="17">
        <v>0</v>
      </c>
      <c r="G28" s="17">
        <v>0</v>
      </c>
      <c r="I28" s="17">
        <v>0</v>
      </c>
      <c r="K28" s="17">
        <v>257500</v>
      </c>
      <c r="M28" s="17">
        <v>5555757799</v>
      </c>
      <c r="O28" s="17">
        <v>4208347531</v>
      </c>
      <c r="Q28" s="55">
        <v>1347410268</v>
      </c>
      <c r="R28" s="55"/>
    </row>
    <row r="29" spans="1:18" ht="21.75" customHeight="1">
      <c r="A29" s="6" t="s">
        <v>105</v>
      </c>
      <c r="C29" s="17">
        <v>0</v>
      </c>
      <c r="E29" s="17">
        <v>0</v>
      </c>
      <c r="G29" s="17">
        <v>0</v>
      </c>
      <c r="I29" s="17">
        <v>0</v>
      </c>
      <c r="K29" s="17">
        <v>11759585</v>
      </c>
      <c r="M29" s="17">
        <v>36780900007</v>
      </c>
      <c r="O29" s="17">
        <v>36780900007</v>
      </c>
      <c r="Q29" s="55">
        <v>0</v>
      </c>
      <c r="R29" s="55"/>
    </row>
    <row r="30" spans="1:18" ht="21.75" customHeight="1">
      <c r="A30" s="6" t="s">
        <v>106</v>
      </c>
      <c r="C30" s="17">
        <v>0</v>
      </c>
      <c r="E30" s="17">
        <v>0</v>
      </c>
      <c r="G30" s="17">
        <v>0</v>
      </c>
      <c r="I30" s="17">
        <v>0</v>
      </c>
      <c r="K30" s="17">
        <v>8809680</v>
      </c>
      <c r="M30" s="17">
        <v>131472005993</v>
      </c>
      <c r="O30" s="17">
        <v>173360706384</v>
      </c>
      <c r="Q30" s="55">
        <v>-41888700391</v>
      </c>
      <c r="R30" s="55"/>
    </row>
    <row r="31" spans="1:18" ht="21.75" customHeight="1">
      <c r="A31" s="6" t="s">
        <v>107</v>
      </c>
      <c r="C31" s="17">
        <v>0</v>
      </c>
      <c r="E31" s="17">
        <v>0</v>
      </c>
      <c r="G31" s="17">
        <v>0</v>
      </c>
      <c r="I31" s="17">
        <v>0</v>
      </c>
      <c r="K31" s="17">
        <v>8897479</v>
      </c>
      <c r="M31" s="17">
        <v>47052947710</v>
      </c>
      <c r="O31" s="17">
        <v>57489503499</v>
      </c>
      <c r="Q31" s="55">
        <v>-10436555789</v>
      </c>
      <c r="R31" s="55"/>
    </row>
    <row r="32" spans="1:18" ht="21.75" customHeight="1">
      <c r="A32" s="6" t="s">
        <v>108</v>
      </c>
      <c r="C32" s="17">
        <v>0</v>
      </c>
      <c r="E32" s="17">
        <v>0</v>
      </c>
      <c r="G32" s="17">
        <v>0</v>
      </c>
      <c r="I32" s="17">
        <v>0</v>
      </c>
      <c r="K32" s="17">
        <v>1750000</v>
      </c>
      <c r="M32" s="17">
        <v>6503615514</v>
      </c>
      <c r="O32" s="17">
        <v>6045066562</v>
      </c>
      <c r="Q32" s="55">
        <v>458548952</v>
      </c>
      <c r="R32" s="55"/>
    </row>
    <row r="33" spans="1:18" ht="21.75" customHeight="1">
      <c r="A33" s="6" t="s">
        <v>29</v>
      </c>
      <c r="C33" s="17">
        <v>0</v>
      </c>
      <c r="E33" s="17">
        <v>0</v>
      </c>
      <c r="G33" s="17">
        <v>0</v>
      </c>
      <c r="I33" s="17">
        <v>0</v>
      </c>
      <c r="K33" s="17">
        <v>1531307</v>
      </c>
      <c r="M33" s="17">
        <v>7676646387</v>
      </c>
      <c r="O33" s="17">
        <v>9018718292</v>
      </c>
      <c r="Q33" s="55">
        <v>-1342071905</v>
      </c>
      <c r="R33" s="55"/>
    </row>
    <row r="34" spans="1:18" ht="21.75" customHeight="1">
      <c r="A34" s="6" t="s">
        <v>109</v>
      </c>
      <c r="C34" s="17">
        <v>0</v>
      </c>
      <c r="E34" s="17">
        <v>0</v>
      </c>
      <c r="G34" s="17">
        <v>0</v>
      </c>
      <c r="I34" s="17">
        <v>0</v>
      </c>
      <c r="K34" s="17">
        <v>3077</v>
      </c>
      <c r="M34" s="17">
        <v>62853004887</v>
      </c>
      <c r="O34" s="17">
        <v>50985990628</v>
      </c>
      <c r="Q34" s="55">
        <v>11867014259</v>
      </c>
      <c r="R34" s="55"/>
    </row>
    <row r="35" spans="1:18" ht="21.75" customHeight="1">
      <c r="A35" s="6" t="s">
        <v>32</v>
      </c>
      <c r="C35" s="17">
        <v>0</v>
      </c>
      <c r="E35" s="17">
        <v>0</v>
      </c>
      <c r="G35" s="17">
        <v>0</v>
      </c>
      <c r="I35" s="17">
        <v>0</v>
      </c>
      <c r="K35" s="17">
        <v>1100000</v>
      </c>
      <c r="M35" s="17">
        <v>15778555705</v>
      </c>
      <c r="O35" s="17">
        <v>21656990505</v>
      </c>
      <c r="Q35" s="55">
        <v>-5878434800</v>
      </c>
      <c r="R35" s="55"/>
    </row>
    <row r="36" spans="1:18" ht="21.75" customHeight="1">
      <c r="A36" s="6" t="s">
        <v>24</v>
      </c>
      <c r="C36" s="17">
        <v>0</v>
      </c>
      <c r="E36" s="17">
        <v>0</v>
      </c>
      <c r="G36" s="17">
        <v>0</v>
      </c>
      <c r="I36" s="17">
        <v>0</v>
      </c>
      <c r="K36" s="17">
        <v>4264832</v>
      </c>
      <c r="M36" s="17">
        <v>31661207370</v>
      </c>
      <c r="O36" s="17">
        <v>35992983518</v>
      </c>
      <c r="Q36" s="55">
        <v>-4331776148</v>
      </c>
      <c r="R36" s="55"/>
    </row>
    <row r="37" spans="1:18" ht="21.75" customHeight="1">
      <c r="A37" s="6" t="s">
        <v>53</v>
      </c>
      <c r="C37" s="17">
        <v>0</v>
      </c>
      <c r="E37" s="17">
        <v>0</v>
      </c>
      <c r="G37" s="17">
        <v>0</v>
      </c>
      <c r="I37" s="17">
        <v>0</v>
      </c>
      <c r="K37" s="17">
        <v>133750</v>
      </c>
      <c r="M37" s="17">
        <v>4678243041</v>
      </c>
      <c r="O37" s="17">
        <v>3821953598</v>
      </c>
      <c r="Q37" s="55">
        <v>856289443</v>
      </c>
      <c r="R37" s="55"/>
    </row>
    <row r="38" spans="1:18" ht="21.75" customHeight="1">
      <c r="A38" s="6" t="s">
        <v>44</v>
      </c>
      <c r="C38" s="17">
        <v>0</v>
      </c>
      <c r="E38" s="17">
        <v>0</v>
      </c>
      <c r="G38" s="17">
        <v>0</v>
      </c>
      <c r="I38" s="17">
        <v>0</v>
      </c>
      <c r="K38" s="17">
        <v>6029009</v>
      </c>
      <c r="M38" s="17">
        <v>84412807306</v>
      </c>
      <c r="O38" s="17">
        <v>45848698320</v>
      </c>
      <c r="Q38" s="55">
        <v>38564108986</v>
      </c>
      <c r="R38" s="55"/>
    </row>
    <row r="39" spans="1:18" ht="21.75" customHeight="1">
      <c r="A39" s="6" t="s">
        <v>23</v>
      </c>
      <c r="C39" s="17">
        <v>0</v>
      </c>
      <c r="E39" s="17">
        <v>0</v>
      </c>
      <c r="G39" s="17">
        <v>0</v>
      </c>
      <c r="I39" s="17">
        <v>0</v>
      </c>
      <c r="K39" s="17">
        <v>200000</v>
      </c>
      <c r="M39" s="17">
        <v>8294353210</v>
      </c>
      <c r="O39" s="17">
        <v>9576677697</v>
      </c>
      <c r="Q39" s="55">
        <v>-1282324487</v>
      </c>
      <c r="R39" s="55"/>
    </row>
    <row r="40" spans="1:18" ht="21.75" customHeight="1">
      <c r="A40" s="6" t="s">
        <v>110</v>
      </c>
      <c r="C40" s="17">
        <v>0</v>
      </c>
      <c r="E40" s="17">
        <v>0</v>
      </c>
      <c r="G40" s="17">
        <v>0</v>
      </c>
      <c r="I40" s="17">
        <v>0</v>
      </c>
      <c r="K40" s="17">
        <v>6212232</v>
      </c>
      <c r="M40" s="17">
        <v>76578476238</v>
      </c>
      <c r="O40" s="17">
        <v>80278499854</v>
      </c>
      <c r="Q40" s="55">
        <v>-3700023616</v>
      </c>
      <c r="R40" s="55"/>
    </row>
    <row r="41" spans="1:18" ht="21.75" customHeight="1">
      <c r="A41" s="6" t="s">
        <v>111</v>
      </c>
      <c r="C41" s="17">
        <v>0</v>
      </c>
      <c r="E41" s="17">
        <v>0</v>
      </c>
      <c r="G41" s="17">
        <v>0</v>
      </c>
      <c r="I41" s="17">
        <v>0</v>
      </c>
      <c r="K41" s="17">
        <v>15107675</v>
      </c>
      <c r="M41" s="17">
        <v>109697547874</v>
      </c>
      <c r="O41" s="17">
        <v>154683178637</v>
      </c>
      <c r="Q41" s="55">
        <v>-44985630763</v>
      </c>
      <c r="R41" s="55"/>
    </row>
    <row r="42" spans="1:18" ht="21.75" customHeight="1">
      <c r="A42" s="6" t="s">
        <v>42</v>
      </c>
      <c r="C42" s="17">
        <v>0</v>
      </c>
      <c r="E42" s="17">
        <v>0</v>
      </c>
      <c r="G42" s="17">
        <v>0</v>
      </c>
      <c r="I42" s="17">
        <v>0</v>
      </c>
      <c r="K42" s="17">
        <v>1256500</v>
      </c>
      <c r="M42" s="17">
        <v>9700005098</v>
      </c>
      <c r="O42" s="17">
        <v>7911683326</v>
      </c>
      <c r="Q42" s="55">
        <v>1788321772</v>
      </c>
      <c r="R42" s="55"/>
    </row>
    <row r="43" spans="1:18" ht="21.75" customHeight="1">
      <c r="A43" s="6" t="s">
        <v>112</v>
      </c>
      <c r="C43" s="17">
        <v>0</v>
      </c>
      <c r="E43" s="17">
        <v>0</v>
      </c>
      <c r="G43" s="17">
        <v>0</v>
      </c>
      <c r="I43" s="17">
        <v>0</v>
      </c>
      <c r="K43" s="17">
        <v>21270877</v>
      </c>
      <c r="M43" s="17">
        <v>447941724624</v>
      </c>
      <c r="O43" s="17">
        <v>507252123611</v>
      </c>
      <c r="Q43" s="55">
        <v>-59310398987</v>
      </c>
      <c r="R43" s="55"/>
    </row>
    <row r="44" spans="1:18" ht="21.75" customHeight="1">
      <c r="A44" s="6" t="s">
        <v>113</v>
      </c>
      <c r="C44" s="17">
        <v>0</v>
      </c>
      <c r="E44" s="17">
        <v>0</v>
      </c>
      <c r="G44" s="17">
        <v>0</v>
      </c>
      <c r="I44" s="17">
        <v>0</v>
      </c>
      <c r="K44" s="17">
        <v>16590000</v>
      </c>
      <c r="M44" s="17">
        <v>198012219820</v>
      </c>
      <c r="O44" s="17">
        <v>253965858300</v>
      </c>
      <c r="Q44" s="55">
        <v>-55953638480</v>
      </c>
      <c r="R44" s="55"/>
    </row>
    <row r="45" spans="1:18" ht="21.75" customHeight="1">
      <c r="A45" s="6" t="s">
        <v>114</v>
      </c>
      <c r="C45" s="17">
        <v>0</v>
      </c>
      <c r="E45" s="17">
        <v>0</v>
      </c>
      <c r="G45" s="17">
        <v>0</v>
      </c>
      <c r="I45" s="17">
        <v>0</v>
      </c>
      <c r="K45" s="17">
        <v>200000</v>
      </c>
      <c r="M45" s="17">
        <v>6652394612</v>
      </c>
      <c r="O45" s="17">
        <v>5424921360</v>
      </c>
      <c r="Q45" s="55">
        <v>1227473252</v>
      </c>
      <c r="R45" s="55"/>
    </row>
    <row r="46" spans="1:18" ht="21.75" customHeight="1">
      <c r="A46" s="6" t="s">
        <v>115</v>
      </c>
      <c r="C46" s="17">
        <v>0</v>
      </c>
      <c r="E46" s="17">
        <v>0</v>
      </c>
      <c r="G46" s="17">
        <v>0</v>
      </c>
      <c r="I46" s="17">
        <v>0</v>
      </c>
      <c r="K46" s="17">
        <v>45000000</v>
      </c>
      <c r="M46" s="17">
        <v>140562924240</v>
      </c>
      <c r="O46" s="17">
        <v>184252137750</v>
      </c>
      <c r="Q46" s="55">
        <v>-43689213510</v>
      </c>
      <c r="R46" s="55"/>
    </row>
    <row r="47" spans="1:18" ht="21.75" customHeight="1">
      <c r="A47" s="6" t="s">
        <v>116</v>
      </c>
      <c r="C47" s="17">
        <v>0</v>
      </c>
      <c r="E47" s="17">
        <v>0</v>
      </c>
      <c r="G47" s="17">
        <v>0</v>
      </c>
      <c r="I47" s="17">
        <v>0</v>
      </c>
      <c r="K47" s="17">
        <v>30900000</v>
      </c>
      <c r="M47" s="17">
        <v>351988656315</v>
      </c>
      <c r="O47" s="17">
        <v>391630848750</v>
      </c>
      <c r="Q47" s="55">
        <v>-39642192435</v>
      </c>
      <c r="R47" s="55"/>
    </row>
    <row r="48" spans="1:18" ht="21.75" customHeight="1">
      <c r="A48" s="6" t="s">
        <v>22</v>
      </c>
      <c r="C48" s="17">
        <v>0</v>
      </c>
      <c r="E48" s="17">
        <v>0</v>
      </c>
      <c r="G48" s="17">
        <v>0</v>
      </c>
      <c r="I48" s="17">
        <v>0</v>
      </c>
      <c r="K48" s="17">
        <v>236875</v>
      </c>
      <c r="M48" s="17">
        <v>101145919271</v>
      </c>
      <c r="O48" s="17">
        <v>66986150482</v>
      </c>
      <c r="Q48" s="55">
        <v>34159768789</v>
      </c>
      <c r="R48" s="55"/>
    </row>
    <row r="49" spans="1:18" ht="21.75" customHeight="1">
      <c r="A49" s="7" t="s">
        <v>25</v>
      </c>
      <c r="C49" s="24">
        <v>0</v>
      </c>
      <c r="E49" s="20">
        <v>0</v>
      </c>
      <c r="G49" s="20">
        <v>0</v>
      </c>
      <c r="I49" s="20">
        <v>0</v>
      </c>
      <c r="K49" s="24">
        <v>23760833</v>
      </c>
      <c r="M49" s="20">
        <v>150456941840</v>
      </c>
      <c r="O49" s="20">
        <v>212575104391</v>
      </c>
      <c r="Q49" s="59">
        <v>-62118162551</v>
      </c>
      <c r="R49" s="59"/>
    </row>
    <row r="50" spans="1:18" ht="21.75" customHeight="1">
      <c r="A50" s="8" t="s">
        <v>54</v>
      </c>
      <c r="C50" s="24"/>
      <c r="E50" s="22">
        <v>134107275840</v>
      </c>
      <c r="G50" s="22">
        <v>93941258112</v>
      </c>
      <c r="I50" s="22">
        <v>40166017728</v>
      </c>
      <c r="K50" s="24"/>
      <c r="M50" s="22">
        <v>3645505344226</v>
      </c>
      <c r="O50" s="22">
        <v>3987823503814</v>
      </c>
      <c r="Q50" s="61">
        <v>-342318159588</v>
      </c>
      <c r="R50" s="61"/>
    </row>
    <row r="52" spans="1:18">
      <c r="Q52" s="36"/>
    </row>
    <row r="53" spans="1:18">
      <c r="G53" s="36"/>
      <c r="I53" s="36"/>
      <c r="Q53" s="36"/>
    </row>
    <row r="54" spans="1:18">
      <c r="Q54" s="36"/>
    </row>
    <row r="55" spans="1:18">
      <c r="I55" s="36"/>
      <c r="Q55" s="36"/>
    </row>
    <row r="56" spans="1:18">
      <c r="I56" s="36"/>
      <c r="Q56" s="36"/>
    </row>
    <row r="57" spans="1:18">
      <c r="I57" s="36"/>
    </row>
    <row r="58" spans="1:18">
      <c r="I58" s="36"/>
    </row>
  </sheetData>
  <mergeCells count="51">
    <mergeCell ref="Q48:R48"/>
    <mergeCell ref="Q49:R49"/>
    <mergeCell ref="Q50:R50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47"/>
  <sheetViews>
    <sheetView rightToLeft="1" tabSelected="1" topLeftCell="A29" workbookViewId="0">
      <selection activeCell="M52" sqref="M52"/>
    </sheetView>
  </sheetViews>
  <sheetFormatPr defaultRowHeight="12.75"/>
  <cols>
    <col min="1" max="1" width="40.28515625" customWidth="1"/>
    <col min="2" max="2" width="1.28515625" customWidth="1"/>
    <col min="3" max="3" width="13.42578125" style="13" bestFit="1" customWidth="1"/>
    <col min="4" max="4" width="1.28515625" style="13" customWidth="1"/>
    <col min="5" max="5" width="17.5703125" style="13" bestFit="1" customWidth="1"/>
    <col min="6" max="6" width="1.28515625" style="13" customWidth="1"/>
    <col min="7" max="7" width="17.85546875" style="13" bestFit="1" customWidth="1"/>
    <col min="8" max="8" width="1.28515625" style="13" customWidth="1"/>
    <col min="9" max="9" width="26.28515625" style="13" bestFit="1" customWidth="1"/>
    <col min="10" max="10" width="1.28515625" style="13" customWidth="1"/>
    <col min="11" max="11" width="13.42578125" style="13" bestFit="1" customWidth="1"/>
    <col min="12" max="12" width="1.28515625" style="13" customWidth="1"/>
    <col min="13" max="13" width="17.5703125" style="13" bestFit="1" customWidth="1"/>
    <col min="14" max="14" width="1.28515625" style="13" customWidth="1"/>
    <col min="15" max="15" width="17.7109375" style="13" bestFit="1" customWidth="1"/>
    <col min="16" max="16" width="1.28515625" style="13" customWidth="1"/>
    <col min="17" max="17" width="16.7109375" style="13" customWidth="1"/>
    <col min="18" max="18" width="1.28515625" style="13" customWidth="1"/>
    <col min="19" max="19" width="0.28515625" customWidth="1"/>
    <col min="23" max="23" width="17" bestFit="1" customWidth="1"/>
  </cols>
  <sheetData>
    <row r="1" spans="1:23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3" ht="21.75" customHeight="1">
      <c r="A2" s="48" t="s">
        <v>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23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23" ht="14.45" customHeight="1"/>
    <row r="5" spans="1:23" ht="14.45" customHeight="1">
      <c r="A5" s="46" t="s">
        <v>166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23" ht="14.45" customHeight="1">
      <c r="A6" s="50" t="s">
        <v>74</v>
      </c>
      <c r="C6" s="47" t="s">
        <v>90</v>
      </c>
      <c r="D6" s="47"/>
      <c r="E6" s="47"/>
      <c r="F6" s="47"/>
      <c r="G6" s="47"/>
      <c r="H6" s="47"/>
      <c r="I6" s="47"/>
      <c r="K6" s="47" t="s">
        <v>91</v>
      </c>
      <c r="L6" s="47"/>
      <c r="M6" s="47"/>
      <c r="N6" s="47"/>
      <c r="O6" s="47"/>
      <c r="P6" s="47"/>
      <c r="Q6" s="47"/>
      <c r="R6" s="47"/>
    </row>
    <row r="7" spans="1:23" ht="40.5" customHeight="1">
      <c r="A7" s="50"/>
      <c r="C7" s="12" t="s">
        <v>13</v>
      </c>
      <c r="D7" s="14"/>
      <c r="E7" s="12" t="s">
        <v>15</v>
      </c>
      <c r="F7" s="14"/>
      <c r="G7" s="12" t="s">
        <v>164</v>
      </c>
      <c r="H7" s="14"/>
      <c r="I7" s="12" t="s">
        <v>167</v>
      </c>
      <c r="K7" s="12" t="s">
        <v>13</v>
      </c>
      <c r="L7" s="14"/>
      <c r="M7" s="12" t="s">
        <v>15</v>
      </c>
      <c r="N7" s="14"/>
      <c r="O7" s="12" t="s">
        <v>164</v>
      </c>
      <c r="P7" s="14"/>
      <c r="Q7" s="60" t="s">
        <v>167</v>
      </c>
      <c r="R7" s="60"/>
    </row>
    <row r="8" spans="1:23" ht="21.75" customHeight="1">
      <c r="A8" s="5" t="s">
        <v>33</v>
      </c>
      <c r="C8" s="15">
        <v>20884919</v>
      </c>
      <c r="E8" s="15">
        <v>225139871251</v>
      </c>
      <c r="G8" s="15">
        <v>281424839063</v>
      </c>
      <c r="I8" s="17">
        <v>-56284967811</v>
      </c>
      <c r="K8" s="15">
        <v>20884919</v>
      </c>
      <c r="M8" s="15">
        <v>225139871251</v>
      </c>
      <c r="O8" s="15">
        <v>255083564371</v>
      </c>
      <c r="Q8" s="53">
        <v>-29943693119</v>
      </c>
      <c r="R8" s="53"/>
      <c r="W8" s="17"/>
    </row>
    <row r="9" spans="1:23" ht="21.75" customHeight="1">
      <c r="A9" s="6" t="s">
        <v>23</v>
      </c>
      <c r="C9" s="17">
        <v>8614506</v>
      </c>
      <c r="E9" s="17">
        <v>272849474526</v>
      </c>
      <c r="G9" s="17">
        <v>389784963609</v>
      </c>
      <c r="I9" s="17">
        <v>-116935489082</v>
      </c>
      <c r="K9" s="17">
        <v>8614506</v>
      </c>
      <c r="M9" s="17">
        <v>272849474526</v>
      </c>
      <c r="O9" s="17">
        <v>412491088356</v>
      </c>
      <c r="Q9" s="55">
        <v>-139641613829</v>
      </c>
      <c r="R9" s="55"/>
      <c r="W9" s="17"/>
    </row>
    <row r="10" spans="1:23" ht="21.75" customHeight="1">
      <c r="A10" s="6" t="s">
        <v>45</v>
      </c>
      <c r="C10" s="17">
        <v>14860920</v>
      </c>
      <c r="E10" s="17">
        <v>310404249110</v>
      </c>
      <c r="G10" s="17">
        <v>298312492138</v>
      </c>
      <c r="I10" s="17">
        <v>12091756972</v>
      </c>
      <c r="K10" s="17">
        <v>14860920</v>
      </c>
      <c r="M10" s="17">
        <v>310404249110</v>
      </c>
      <c r="O10" s="17">
        <v>268126641321</v>
      </c>
      <c r="Q10" s="55">
        <v>42277607789</v>
      </c>
      <c r="R10" s="55"/>
      <c r="W10" s="17"/>
    </row>
    <row r="11" spans="1:23" ht="21.75" customHeight="1">
      <c r="A11" s="6" t="s">
        <v>37</v>
      </c>
      <c r="C11" s="17">
        <v>58840073</v>
      </c>
      <c r="E11" s="17">
        <v>207034058329</v>
      </c>
      <c r="G11" s="17">
        <v>199560747707</v>
      </c>
      <c r="I11" s="17">
        <v>7473310622</v>
      </c>
      <c r="K11" s="17">
        <v>58840073</v>
      </c>
      <c r="M11" s="17">
        <v>207034058329</v>
      </c>
      <c r="O11" s="17">
        <v>175091122240</v>
      </c>
      <c r="Q11" s="55">
        <v>31942936089</v>
      </c>
      <c r="R11" s="55"/>
      <c r="W11" s="17"/>
    </row>
    <row r="12" spans="1:23" ht="21.75" customHeight="1">
      <c r="A12" s="6" t="s">
        <v>32</v>
      </c>
      <c r="C12" s="17">
        <v>26282424</v>
      </c>
      <c r="E12" s="17">
        <v>354469313642</v>
      </c>
      <c r="G12" s="17">
        <v>443086642053</v>
      </c>
      <c r="I12" s="17">
        <v>-88617328410</v>
      </c>
      <c r="K12" s="17">
        <v>26282424</v>
      </c>
      <c r="M12" s="17">
        <v>354469313642</v>
      </c>
      <c r="O12" s="17">
        <v>517452915412</v>
      </c>
      <c r="Q12" s="55">
        <v>-162983601769</v>
      </c>
      <c r="R12" s="55"/>
      <c r="W12" s="17"/>
    </row>
    <row r="13" spans="1:23" ht="21.75" customHeight="1">
      <c r="A13" s="6" t="s">
        <v>42</v>
      </c>
      <c r="C13" s="17">
        <v>1256500</v>
      </c>
      <c r="E13" s="17">
        <v>7667741618</v>
      </c>
      <c r="G13" s="17">
        <v>7630338000</v>
      </c>
      <c r="I13" s="17">
        <v>37403618</v>
      </c>
      <c r="K13" s="17">
        <v>1256500</v>
      </c>
      <c r="M13" s="17">
        <v>7667741618</v>
      </c>
      <c r="O13" s="17">
        <v>7911683326</v>
      </c>
      <c r="Q13" s="55">
        <v>-243941707</v>
      </c>
      <c r="R13" s="55"/>
      <c r="W13" s="17"/>
    </row>
    <row r="14" spans="1:23" ht="21.75" customHeight="1">
      <c r="A14" s="6" t="s">
        <v>50</v>
      </c>
      <c r="C14" s="17">
        <v>12705173</v>
      </c>
      <c r="E14" s="17">
        <v>71103265751</v>
      </c>
      <c r="G14" s="17">
        <v>67195107527</v>
      </c>
      <c r="I14" s="17">
        <v>3908158224</v>
      </c>
      <c r="K14" s="17">
        <v>12705173</v>
      </c>
      <c r="M14" s="17">
        <v>71103265751</v>
      </c>
      <c r="O14" s="17">
        <v>44415707708</v>
      </c>
      <c r="Q14" s="55">
        <v>26687558043</v>
      </c>
      <c r="R14" s="55"/>
      <c r="W14" s="17"/>
    </row>
    <row r="15" spans="1:23" ht="21.75" customHeight="1">
      <c r="A15" s="6" t="s">
        <v>34</v>
      </c>
      <c r="C15" s="17">
        <v>50774555</v>
      </c>
      <c r="E15" s="17">
        <v>230548341748</v>
      </c>
      <c r="G15" s="17">
        <v>323075006940</v>
      </c>
      <c r="I15" s="17">
        <v>-92526665191</v>
      </c>
      <c r="K15" s="17">
        <v>50774555</v>
      </c>
      <c r="M15" s="17">
        <v>230548341748</v>
      </c>
      <c r="O15" s="17">
        <v>335270960659</v>
      </c>
      <c r="Q15" s="55">
        <v>-104722618910</v>
      </c>
      <c r="R15" s="55"/>
      <c r="W15" s="17"/>
    </row>
    <row r="16" spans="1:23" ht="21.75" customHeight="1">
      <c r="A16" s="6" t="s">
        <v>22</v>
      </c>
      <c r="C16" s="17">
        <v>52179419</v>
      </c>
      <c r="E16" s="17">
        <v>539817327622</v>
      </c>
      <c r="G16" s="17">
        <v>674745771491</v>
      </c>
      <c r="I16" s="17">
        <v>-134928443868</v>
      </c>
      <c r="K16" s="17">
        <v>52179419</v>
      </c>
      <c r="M16" s="17">
        <v>539817327622</v>
      </c>
      <c r="O16" s="17">
        <v>379530100015</v>
      </c>
      <c r="Q16" s="55">
        <v>160287227607</v>
      </c>
      <c r="R16" s="55"/>
      <c r="W16" s="17"/>
    </row>
    <row r="17" spans="1:23" ht="21.75" customHeight="1">
      <c r="A17" s="6" t="s">
        <v>49</v>
      </c>
      <c r="C17" s="17">
        <v>37252222</v>
      </c>
      <c r="E17" s="17">
        <v>139466161748</v>
      </c>
      <c r="G17" s="17">
        <v>130927417151</v>
      </c>
      <c r="I17" s="17">
        <v>8538744597</v>
      </c>
      <c r="K17" s="17">
        <v>37252222</v>
      </c>
      <c r="M17" s="17">
        <v>139466161748</v>
      </c>
      <c r="O17" s="17">
        <v>203842716807</v>
      </c>
      <c r="Q17" s="55">
        <v>-64376555058</v>
      </c>
      <c r="R17" s="55"/>
      <c r="W17" s="17"/>
    </row>
    <row r="18" spans="1:23" ht="21.75" customHeight="1">
      <c r="A18" s="6" t="s">
        <v>26</v>
      </c>
      <c r="C18" s="17">
        <v>7728624</v>
      </c>
      <c r="E18" s="17">
        <v>65032117125</v>
      </c>
      <c r="G18" s="17">
        <v>60866305810</v>
      </c>
      <c r="I18" s="17">
        <v>4165811315</v>
      </c>
      <c r="K18" s="17">
        <v>7728624</v>
      </c>
      <c r="M18" s="17">
        <v>65032117125</v>
      </c>
      <c r="O18" s="17">
        <v>75164249530</v>
      </c>
      <c r="Q18" s="55">
        <v>-10132132404</v>
      </c>
      <c r="R18" s="55"/>
      <c r="W18" s="17"/>
    </row>
    <row r="19" spans="1:23" ht="21.75" customHeight="1">
      <c r="A19" s="6" t="s">
        <v>20</v>
      </c>
      <c r="C19" s="17">
        <v>96203778</v>
      </c>
      <c r="E19" s="17">
        <v>494483436083</v>
      </c>
      <c r="G19" s="17">
        <v>493093887579</v>
      </c>
      <c r="I19" s="17">
        <v>1389548504</v>
      </c>
      <c r="K19" s="17">
        <v>96203778</v>
      </c>
      <c r="M19" s="17">
        <v>494483436083</v>
      </c>
      <c r="O19" s="17">
        <v>358582581899</v>
      </c>
      <c r="Q19" s="55">
        <v>135900854184</v>
      </c>
      <c r="R19" s="55"/>
      <c r="W19" s="17"/>
    </row>
    <row r="20" spans="1:23" ht="21.75" customHeight="1">
      <c r="A20" s="6" t="s">
        <v>28</v>
      </c>
      <c r="C20" s="17">
        <v>7781334</v>
      </c>
      <c r="E20" s="17">
        <v>74123369166</v>
      </c>
      <c r="G20" s="17">
        <v>71807013880</v>
      </c>
      <c r="I20" s="17">
        <v>2316355286</v>
      </c>
      <c r="K20" s="17">
        <v>7781334</v>
      </c>
      <c r="M20" s="17">
        <v>74123369166</v>
      </c>
      <c r="O20" s="17">
        <v>65403595141</v>
      </c>
      <c r="Q20" s="55">
        <v>8719774025</v>
      </c>
      <c r="R20" s="55"/>
      <c r="W20" s="17"/>
    </row>
    <row r="21" spans="1:23" ht="21.75" customHeight="1">
      <c r="A21" s="6" t="s">
        <v>31</v>
      </c>
      <c r="C21" s="17">
        <v>64860375</v>
      </c>
      <c r="E21" s="17">
        <v>242504728207</v>
      </c>
      <c r="G21" s="17">
        <v>303130910258</v>
      </c>
      <c r="I21" s="17">
        <v>-60626182050</v>
      </c>
      <c r="K21" s="17">
        <v>64860375</v>
      </c>
      <c r="M21" s="17">
        <v>242504728207</v>
      </c>
      <c r="O21" s="17">
        <v>266418885931</v>
      </c>
      <c r="Q21" s="55">
        <v>-23914157723</v>
      </c>
      <c r="R21" s="55"/>
      <c r="W21" s="17"/>
    </row>
    <row r="22" spans="1:23" ht="21.75" customHeight="1">
      <c r="A22" s="6" t="s">
        <v>52</v>
      </c>
      <c r="C22" s="17">
        <v>10200</v>
      </c>
      <c r="E22" s="17">
        <v>371598169</v>
      </c>
      <c r="G22" s="17">
        <v>464490120</v>
      </c>
      <c r="I22" s="17">
        <v>-92891950</v>
      </c>
      <c r="K22" s="17">
        <v>10200</v>
      </c>
      <c r="M22" s="17">
        <v>371598169</v>
      </c>
      <c r="O22" s="17">
        <v>465323353</v>
      </c>
      <c r="Q22" s="55">
        <v>-93725183</v>
      </c>
      <c r="R22" s="55"/>
      <c r="W22" s="17"/>
    </row>
    <row r="23" spans="1:23" ht="21.75" customHeight="1">
      <c r="A23" s="6" t="s">
        <v>30</v>
      </c>
      <c r="C23" s="17">
        <v>4388000</v>
      </c>
      <c r="E23" s="17">
        <v>32133116008</v>
      </c>
      <c r="G23" s="17">
        <v>32046034393</v>
      </c>
      <c r="I23" s="17">
        <v>87081615</v>
      </c>
      <c r="K23" s="17">
        <v>4388000</v>
      </c>
      <c r="M23" s="17">
        <v>32133116008</v>
      </c>
      <c r="O23" s="17">
        <v>40609209112</v>
      </c>
      <c r="Q23" s="55">
        <v>-8476093103</v>
      </c>
      <c r="R23" s="55"/>
      <c r="W23" s="17"/>
    </row>
    <row r="24" spans="1:23" ht="21.75" customHeight="1">
      <c r="A24" s="6" t="s">
        <v>29</v>
      </c>
      <c r="C24" s="17">
        <v>17250862</v>
      </c>
      <c r="E24" s="17">
        <v>83533462643</v>
      </c>
      <c r="G24" s="17">
        <v>104416828304</v>
      </c>
      <c r="I24" s="17">
        <v>-20883365660</v>
      </c>
      <c r="K24" s="17">
        <v>17250862</v>
      </c>
      <c r="M24" s="17">
        <v>83533462643</v>
      </c>
      <c r="O24" s="17">
        <v>135036467921</v>
      </c>
      <c r="Q24" s="55">
        <v>-51503005277</v>
      </c>
      <c r="R24" s="55"/>
      <c r="W24" s="17"/>
    </row>
    <row r="25" spans="1:23" ht="21.75" customHeight="1">
      <c r="A25" s="6" t="s">
        <v>43</v>
      </c>
      <c r="C25" s="17">
        <v>14185143</v>
      </c>
      <c r="E25" s="17">
        <v>279257758197</v>
      </c>
      <c r="G25" s="17">
        <v>245476577769</v>
      </c>
      <c r="I25" s="17">
        <v>33781180428</v>
      </c>
      <c r="K25" s="17">
        <v>14185143</v>
      </c>
      <c r="M25" s="17">
        <v>279257758197</v>
      </c>
      <c r="O25" s="17">
        <v>201953438655</v>
      </c>
      <c r="Q25" s="55">
        <v>77304319542</v>
      </c>
      <c r="R25" s="55"/>
      <c r="W25" s="17"/>
    </row>
    <row r="26" spans="1:23" ht="21.75" customHeight="1">
      <c r="A26" s="6" t="s">
        <v>38</v>
      </c>
      <c r="C26" s="17">
        <v>14456055</v>
      </c>
      <c r="E26" s="17">
        <v>54996083370</v>
      </c>
      <c r="G26" s="17">
        <v>183320277900</v>
      </c>
      <c r="I26" s="17">
        <v>-128324194529</v>
      </c>
      <c r="K26" s="17">
        <v>14456055</v>
      </c>
      <c r="M26" s="17">
        <v>54996083370</v>
      </c>
      <c r="O26" s="17">
        <v>166209208465</v>
      </c>
      <c r="Q26" s="55">
        <v>-111213125094</v>
      </c>
      <c r="R26" s="55"/>
      <c r="W26" s="17"/>
    </row>
    <row r="27" spans="1:23" ht="21.75" customHeight="1">
      <c r="A27" s="6" t="s">
        <v>40</v>
      </c>
      <c r="C27" s="17">
        <v>14040447</v>
      </c>
      <c r="E27" s="17">
        <v>194210885964</v>
      </c>
      <c r="G27" s="17">
        <v>178189184468</v>
      </c>
      <c r="I27" s="17">
        <v>16021701496</v>
      </c>
      <c r="K27" s="17">
        <v>14040447</v>
      </c>
      <c r="M27" s="17">
        <v>194210885964</v>
      </c>
      <c r="O27" s="17">
        <v>133380201533</v>
      </c>
      <c r="Q27" s="55">
        <v>60830684431</v>
      </c>
      <c r="R27" s="55"/>
      <c r="W27" s="17"/>
    </row>
    <row r="28" spans="1:23" ht="21.75" customHeight="1">
      <c r="A28" s="6" t="s">
        <v>41</v>
      </c>
      <c r="C28" s="17">
        <v>113063058</v>
      </c>
      <c r="E28" s="17">
        <v>159532872558</v>
      </c>
      <c r="G28" s="17">
        <v>160436056918</v>
      </c>
      <c r="I28" s="17">
        <v>-903184359</v>
      </c>
      <c r="K28" s="17">
        <v>113063058</v>
      </c>
      <c r="M28" s="17">
        <v>159532872558</v>
      </c>
      <c r="O28" s="17">
        <v>222473812551</v>
      </c>
      <c r="Q28" s="55">
        <v>-62940939992</v>
      </c>
      <c r="R28" s="55"/>
      <c r="W28" s="17"/>
    </row>
    <row r="29" spans="1:23" ht="21.75" customHeight="1">
      <c r="A29" s="6" t="s">
        <v>47</v>
      </c>
      <c r="C29" s="17">
        <v>26122298</v>
      </c>
      <c r="E29" s="17">
        <v>330743954841</v>
      </c>
      <c r="G29" s="17">
        <v>318561379702</v>
      </c>
      <c r="I29" s="17">
        <v>12182575139</v>
      </c>
      <c r="K29" s="17">
        <v>26122298</v>
      </c>
      <c r="M29" s="17">
        <v>330743954841</v>
      </c>
      <c r="O29" s="17">
        <v>283433875726</v>
      </c>
      <c r="Q29" s="55">
        <v>47310079115</v>
      </c>
      <c r="R29" s="55"/>
      <c r="W29" s="17"/>
    </row>
    <row r="30" spans="1:23" ht="21.75" customHeight="1">
      <c r="A30" s="6" t="s">
        <v>35</v>
      </c>
      <c r="C30" s="17">
        <v>2535127</v>
      </c>
      <c r="E30" s="17">
        <v>336930150922</v>
      </c>
      <c r="G30" s="17">
        <v>319422058863</v>
      </c>
      <c r="I30" s="17">
        <v>17508092059</v>
      </c>
      <c r="K30" s="17">
        <v>2535127</v>
      </c>
      <c r="M30" s="17">
        <v>336930150922</v>
      </c>
      <c r="O30" s="17">
        <v>300993935245</v>
      </c>
      <c r="Q30" s="55">
        <v>35936215677</v>
      </c>
      <c r="R30" s="55"/>
      <c r="W30" s="17"/>
    </row>
    <row r="31" spans="1:23" ht="21.75" customHeight="1">
      <c r="A31" s="6" t="s">
        <v>21</v>
      </c>
      <c r="C31" s="17">
        <v>36450989</v>
      </c>
      <c r="E31" s="17">
        <v>251014406613</v>
      </c>
      <c r="G31" s="17">
        <v>295587303203</v>
      </c>
      <c r="I31" s="17">
        <v>-44572896590</v>
      </c>
      <c r="K31" s="17">
        <v>36450989</v>
      </c>
      <c r="M31" s="17">
        <v>251014406613</v>
      </c>
      <c r="O31" s="17">
        <v>169778098431</v>
      </c>
      <c r="Q31" s="55">
        <v>81236308182</v>
      </c>
      <c r="R31" s="55"/>
      <c r="W31" s="17"/>
    </row>
    <row r="32" spans="1:23" ht="21.75" customHeight="1">
      <c r="A32" s="6" t="s">
        <v>44</v>
      </c>
      <c r="C32" s="17">
        <v>89381219</v>
      </c>
      <c r="E32" s="17">
        <v>1262062999980</v>
      </c>
      <c r="G32" s="17">
        <v>1215057139826</v>
      </c>
      <c r="I32" s="17">
        <v>47005860154</v>
      </c>
      <c r="K32" s="17">
        <v>89381219</v>
      </c>
      <c r="M32" s="17">
        <v>1262062999980</v>
      </c>
      <c r="O32" s="17">
        <v>679731779461</v>
      </c>
      <c r="Q32" s="55">
        <v>582331220519</v>
      </c>
      <c r="R32" s="55"/>
      <c r="W32" s="17"/>
    </row>
    <row r="33" spans="1:23" ht="21.75" customHeight="1">
      <c r="A33" s="6" t="s">
        <v>24</v>
      </c>
      <c r="C33" s="17">
        <v>92056591</v>
      </c>
      <c r="E33" s="17">
        <v>354783954954</v>
      </c>
      <c r="G33" s="17">
        <v>443388598699</v>
      </c>
      <c r="I33" s="17">
        <v>-88604643744</v>
      </c>
      <c r="K33" s="17">
        <v>92056591</v>
      </c>
      <c r="M33" s="17">
        <v>354783954954</v>
      </c>
      <c r="O33" s="17">
        <v>564512383695</v>
      </c>
      <c r="Q33" s="55">
        <v>-209728428740</v>
      </c>
      <c r="R33" s="55"/>
      <c r="W33" s="17"/>
    </row>
    <row r="34" spans="1:23" ht="21.75" customHeight="1">
      <c r="A34" s="6" t="s">
        <v>48</v>
      </c>
      <c r="C34" s="17">
        <v>750000</v>
      </c>
      <c r="E34" s="17">
        <v>6757358700</v>
      </c>
      <c r="G34" s="17">
        <v>6556424025</v>
      </c>
      <c r="I34" s="17">
        <v>200934674</v>
      </c>
      <c r="K34" s="17">
        <v>750000</v>
      </c>
      <c r="M34" s="17">
        <v>6757358700</v>
      </c>
      <c r="O34" s="17">
        <v>6091062301</v>
      </c>
      <c r="Q34" s="55">
        <v>666296398</v>
      </c>
      <c r="R34" s="55"/>
      <c r="W34" s="17"/>
    </row>
    <row r="35" spans="1:23" ht="21.75" customHeight="1">
      <c r="A35" s="6" t="s">
        <v>25</v>
      </c>
      <c r="C35" s="17">
        <v>22388235</v>
      </c>
      <c r="E35" s="17">
        <v>109476377193</v>
      </c>
      <c r="G35" s="17">
        <v>136823256317</v>
      </c>
      <c r="I35" s="17">
        <v>-27346879123</v>
      </c>
      <c r="K35" s="17">
        <v>22388235</v>
      </c>
      <c r="M35" s="17">
        <v>109476377193</v>
      </c>
      <c r="O35" s="17">
        <v>154773585001</v>
      </c>
      <c r="Q35" s="55">
        <v>-45297207807</v>
      </c>
      <c r="R35" s="55"/>
      <c r="W35" s="17"/>
    </row>
    <row r="36" spans="1:23" ht="21.75" customHeight="1">
      <c r="A36" s="6" t="s">
        <v>46</v>
      </c>
      <c r="C36" s="17">
        <v>257500</v>
      </c>
      <c r="E36" s="17">
        <v>3996168971</v>
      </c>
      <c r="G36" s="17">
        <v>3955287447</v>
      </c>
      <c r="I36" s="17">
        <v>40881523</v>
      </c>
      <c r="K36" s="17">
        <v>257500</v>
      </c>
      <c r="M36" s="17">
        <v>3996168971</v>
      </c>
      <c r="O36" s="17">
        <v>4208347527</v>
      </c>
      <c r="Q36" s="55">
        <v>-212178556</v>
      </c>
      <c r="R36" s="55"/>
      <c r="W36" s="17"/>
    </row>
    <row r="37" spans="1:23" ht="21.75" customHeight="1">
      <c r="A37" s="6" t="s">
        <v>27</v>
      </c>
      <c r="C37" s="17">
        <v>27252778</v>
      </c>
      <c r="E37" s="17">
        <v>177396268010</v>
      </c>
      <c r="G37" s="17">
        <v>167390685821</v>
      </c>
      <c r="I37" s="17">
        <v>10005582189</v>
      </c>
      <c r="K37" s="17">
        <v>27252778</v>
      </c>
      <c r="M37" s="17">
        <v>177396268010</v>
      </c>
      <c r="O37" s="17">
        <v>165478922141</v>
      </c>
      <c r="Q37" s="55">
        <v>11917345869</v>
      </c>
      <c r="R37" s="55"/>
      <c r="W37" s="17"/>
    </row>
    <row r="38" spans="1:23" ht="21.75" customHeight="1">
      <c r="A38" s="6" t="s">
        <v>36</v>
      </c>
      <c r="C38" s="17">
        <v>1440000</v>
      </c>
      <c r="E38" s="17">
        <v>190096705152</v>
      </c>
      <c r="G38" s="17">
        <v>179494498656</v>
      </c>
      <c r="I38" s="17">
        <v>10602206495</v>
      </c>
      <c r="K38" s="17">
        <v>1440000</v>
      </c>
      <c r="M38" s="17">
        <v>190096705152</v>
      </c>
      <c r="O38" s="17">
        <v>171485553600</v>
      </c>
      <c r="Q38" s="55">
        <v>18611151551</v>
      </c>
      <c r="R38" s="55"/>
      <c r="W38" s="17"/>
    </row>
    <row r="39" spans="1:23" ht="21.75" customHeight="1">
      <c r="A39" s="6" t="s">
        <v>39</v>
      </c>
      <c r="C39" s="17">
        <v>267052810</v>
      </c>
      <c r="E39" s="17">
        <v>345809981771</v>
      </c>
      <c r="G39" s="17">
        <v>691619963542</v>
      </c>
      <c r="I39" s="17">
        <v>-345809981770</v>
      </c>
      <c r="K39" s="17">
        <v>267052810</v>
      </c>
      <c r="M39" s="17">
        <v>345809981771</v>
      </c>
      <c r="O39" s="17">
        <v>711614773391</v>
      </c>
      <c r="Q39" s="55">
        <v>-365804791619</v>
      </c>
      <c r="R39" s="55"/>
      <c r="W39" s="17"/>
    </row>
    <row r="40" spans="1:23" ht="21.75" customHeight="1">
      <c r="A40" s="6" t="s">
        <v>53</v>
      </c>
      <c r="C40" s="17">
        <v>401250</v>
      </c>
      <c r="E40" s="17">
        <v>4018909318</v>
      </c>
      <c r="G40" s="17">
        <v>5023437574</v>
      </c>
      <c r="I40" s="17">
        <v>-1004528255</v>
      </c>
      <c r="K40" s="17">
        <v>401250</v>
      </c>
      <c r="M40" s="17">
        <v>4018909318</v>
      </c>
      <c r="O40" s="17">
        <v>3821953597</v>
      </c>
      <c r="Q40" s="55">
        <v>196955721</v>
      </c>
      <c r="R40" s="55"/>
      <c r="W40" s="17"/>
    </row>
    <row r="41" spans="1:23" ht="21.75" customHeight="1">
      <c r="A41" s="6" t="s">
        <v>19</v>
      </c>
      <c r="C41" s="17">
        <v>68560262</v>
      </c>
      <c r="E41" s="17">
        <v>145993004860</v>
      </c>
      <c r="G41" s="17">
        <v>137693309337</v>
      </c>
      <c r="I41" s="17">
        <v>8299695523</v>
      </c>
      <c r="K41" s="17">
        <v>68560262</v>
      </c>
      <c r="M41" s="17">
        <v>145993004860</v>
      </c>
      <c r="O41" s="17">
        <v>127114215720</v>
      </c>
      <c r="Q41" s="55">
        <v>18878789140</v>
      </c>
      <c r="R41" s="55"/>
      <c r="W41" s="17"/>
    </row>
    <row r="42" spans="1:23" ht="21.75" customHeight="1">
      <c r="A42" s="7" t="s">
        <v>51</v>
      </c>
      <c r="C42" s="24">
        <v>360000</v>
      </c>
      <c r="E42" s="20">
        <v>2806298323</v>
      </c>
      <c r="G42" s="20">
        <v>3507872904</v>
      </c>
      <c r="I42" s="17">
        <f>-701574580-12</f>
        <v>-701574592</v>
      </c>
      <c r="K42" s="24">
        <v>360000</v>
      </c>
      <c r="M42" s="20">
        <v>2806298323</v>
      </c>
      <c r="O42" s="20">
        <v>3549219768</v>
      </c>
      <c r="Q42" s="59">
        <f>-742921444-15</f>
        <v>-742921459</v>
      </c>
      <c r="R42" s="59"/>
      <c r="W42" s="17"/>
    </row>
    <row r="43" spans="1:23" ht="21.75" customHeight="1">
      <c r="A43" s="8" t="s">
        <v>54</v>
      </c>
      <c r="C43" s="24"/>
      <c r="E43" s="22">
        <v>7560565772443</v>
      </c>
      <c r="G43" s="22">
        <v>8573072108994</v>
      </c>
      <c r="I43" s="22">
        <f>SUM(I8:I42)</f>
        <v>-1012506336551</v>
      </c>
      <c r="K43" s="24"/>
      <c r="M43" s="22">
        <v>7560565772443</v>
      </c>
      <c r="O43" s="22">
        <v>7611501179910</v>
      </c>
      <c r="Q43" s="61">
        <f>SUM(Q8:R42)</f>
        <v>-50935407467</v>
      </c>
      <c r="R43" s="61"/>
    </row>
    <row r="44" spans="1:23">
      <c r="Q44" s="36"/>
    </row>
    <row r="45" spans="1:23">
      <c r="I45" s="36"/>
    </row>
    <row r="46" spans="1:23">
      <c r="Q46" s="36"/>
    </row>
    <row r="47" spans="1:23">
      <c r="I47" s="36"/>
    </row>
  </sheetData>
  <mergeCells count="41">
    <mergeCell ref="Q43:R43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6:A7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6"/>
  <sheetViews>
    <sheetView rightToLeft="1" topLeftCell="A4" workbookViewId="0">
      <selection activeCell="I30" sqref="I30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6" max="16" width="13.85546875" bestFit="1" customWidth="1"/>
    <col min="17" max="17" width="12" bestFit="1" customWidth="1"/>
    <col min="19" max="19" width="16.42578125" bestFit="1" customWidth="1"/>
    <col min="20" max="20" width="17.5703125" customWidth="1"/>
    <col min="21" max="21" width="16.42578125" bestFit="1" customWidth="1"/>
  </cols>
  <sheetData>
    <row r="1" spans="1:21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21" ht="21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21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21" ht="14.45" customHeight="1">
      <c r="A4" s="49" t="s">
        <v>56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21" ht="14.45" customHeight="1">
      <c r="A5" s="49" t="s">
        <v>57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21" ht="14.45" customHeight="1"/>
    <row r="7" spans="1:21" ht="14.45" customHeight="1">
      <c r="C7" s="50" t="s">
        <v>9</v>
      </c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21" ht="23.25" customHeight="1">
      <c r="A8" s="2" t="s">
        <v>58</v>
      </c>
      <c r="C8" s="4" t="s">
        <v>13</v>
      </c>
      <c r="D8" s="3"/>
      <c r="E8" s="4" t="s">
        <v>59</v>
      </c>
      <c r="F8" s="3"/>
      <c r="G8" s="4" t="s">
        <v>60</v>
      </c>
      <c r="H8" s="3"/>
      <c r="I8" s="4" t="s">
        <v>61</v>
      </c>
      <c r="J8" s="3"/>
      <c r="K8" s="4" t="s">
        <v>62</v>
      </c>
      <c r="L8" s="3"/>
      <c r="M8" s="4" t="s">
        <v>63</v>
      </c>
      <c r="S8" s="13"/>
      <c r="T8" s="13"/>
      <c r="U8" s="13"/>
    </row>
    <row r="9" spans="1:21" ht="21.75" customHeight="1">
      <c r="A9" s="5" t="s">
        <v>25</v>
      </c>
      <c r="C9" s="15">
        <v>22388235</v>
      </c>
      <c r="D9" s="13"/>
      <c r="E9" s="15">
        <v>6159</v>
      </c>
      <c r="F9" s="13"/>
      <c r="G9" s="15">
        <v>4928</v>
      </c>
      <c r="H9" s="13"/>
      <c r="I9" s="34">
        <v>-0.19989999999999999</v>
      </c>
      <c r="J9" s="13"/>
      <c r="K9" s="15">
        <v>110329222080</v>
      </c>
      <c r="L9" s="13"/>
      <c r="M9" s="26" t="s">
        <v>64</v>
      </c>
      <c r="P9" s="36"/>
      <c r="S9" s="36"/>
      <c r="T9" s="36"/>
      <c r="U9" s="36"/>
    </row>
    <row r="10" spans="1:21" ht="21.75" customHeight="1">
      <c r="A10" s="6" t="s">
        <v>31</v>
      </c>
      <c r="C10" s="17">
        <v>64860375</v>
      </c>
      <c r="D10" s="13"/>
      <c r="E10" s="17">
        <v>4710</v>
      </c>
      <c r="F10" s="13"/>
      <c r="G10" s="17">
        <v>3768</v>
      </c>
      <c r="H10" s="13"/>
      <c r="I10" s="35">
        <v>-0.2</v>
      </c>
      <c r="J10" s="13"/>
      <c r="K10" s="17">
        <v>244393893000</v>
      </c>
      <c r="L10" s="13"/>
      <c r="M10" s="27" t="s">
        <v>64</v>
      </c>
      <c r="P10" s="36"/>
      <c r="S10" s="36"/>
      <c r="T10" s="36"/>
      <c r="U10" s="36"/>
    </row>
    <row r="11" spans="1:21" ht="21.75" customHeight="1">
      <c r="A11" s="6" t="s">
        <v>32</v>
      </c>
      <c r="C11" s="17">
        <v>26282424</v>
      </c>
      <c r="D11" s="13"/>
      <c r="E11" s="17">
        <v>15940</v>
      </c>
      <c r="F11" s="13"/>
      <c r="G11" s="17">
        <v>13592</v>
      </c>
      <c r="H11" s="13"/>
      <c r="I11" s="35">
        <v>-0.14729999999999999</v>
      </c>
      <c r="J11" s="13"/>
      <c r="K11" s="17">
        <v>357230707008</v>
      </c>
      <c r="L11" s="13"/>
      <c r="M11" s="27" t="s">
        <v>64</v>
      </c>
      <c r="P11" s="36"/>
      <c r="S11" s="36"/>
      <c r="T11" s="36"/>
      <c r="U11" s="36"/>
    </row>
    <row r="12" spans="1:21" ht="21.75" customHeight="1">
      <c r="A12" s="6" t="s">
        <v>33</v>
      </c>
      <c r="C12" s="17">
        <v>20884919</v>
      </c>
      <c r="D12" s="13"/>
      <c r="E12" s="17">
        <v>13580</v>
      </c>
      <c r="F12" s="13"/>
      <c r="G12" s="17">
        <v>10864</v>
      </c>
      <c r="H12" s="13"/>
      <c r="I12" s="35">
        <v>-0.2</v>
      </c>
      <c r="J12" s="13"/>
      <c r="K12" s="17">
        <v>226893760016</v>
      </c>
      <c r="L12" s="13"/>
      <c r="M12" s="27" t="s">
        <v>64</v>
      </c>
      <c r="P12" s="36"/>
      <c r="S12" s="36"/>
      <c r="T12" s="36"/>
      <c r="U12" s="36"/>
    </row>
    <row r="13" spans="1:21" ht="21.75" customHeight="1">
      <c r="A13" s="6" t="s">
        <v>52</v>
      </c>
      <c r="C13" s="17">
        <v>10200</v>
      </c>
      <c r="D13" s="13"/>
      <c r="E13" s="17">
        <v>45893</v>
      </c>
      <c r="F13" s="13"/>
      <c r="G13" s="17">
        <v>36715</v>
      </c>
      <c r="H13" s="13"/>
      <c r="I13" s="35">
        <v>-0.2</v>
      </c>
      <c r="J13" s="13"/>
      <c r="K13" s="17">
        <v>374493000</v>
      </c>
      <c r="L13" s="13"/>
      <c r="M13" s="27" t="s">
        <v>64</v>
      </c>
      <c r="P13" s="36"/>
      <c r="S13" s="36"/>
      <c r="T13" s="36"/>
      <c r="U13" s="36"/>
    </row>
    <row r="14" spans="1:21" ht="21.75" customHeight="1">
      <c r="A14" s="6" t="s">
        <v>39</v>
      </c>
      <c r="C14" s="17">
        <v>267052810</v>
      </c>
      <c r="D14" s="13"/>
      <c r="E14" s="17">
        <v>2610</v>
      </c>
      <c r="F14" s="13"/>
      <c r="G14" s="17">
        <v>1305</v>
      </c>
      <c r="H14" s="13"/>
      <c r="I14" s="35">
        <v>-0.5</v>
      </c>
      <c r="J14" s="13"/>
      <c r="K14" s="17">
        <v>348503917050</v>
      </c>
      <c r="L14" s="13"/>
      <c r="M14" s="27" t="s">
        <v>64</v>
      </c>
      <c r="P14" s="36"/>
      <c r="S14" s="36"/>
      <c r="T14" s="36"/>
      <c r="U14" s="36"/>
    </row>
    <row r="15" spans="1:21" ht="21.75" customHeight="1">
      <c r="A15" s="6" t="s">
        <v>29</v>
      </c>
      <c r="C15" s="17">
        <v>17250862</v>
      </c>
      <c r="D15" s="13"/>
      <c r="E15" s="17">
        <v>5750</v>
      </c>
      <c r="F15" s="13"/>
      <c r="G15" s="17">
        <v>4880</v>
      </c>
      <c r="H15" s="13"/>
      <c r="I15" s="35">
        <v>-0.15129999999999999</v>
      </c>
      <c r="J15" s="13"/>
      <c r="K15" s="17">
        <v>84184206560</v>
      </c>
      <c r="L15" s="13"/>
      <c r="M15" s="27" t="s">
        <v>64</v>
      </c>
      <c r="P15" s="36"/>
      <c r="S15" s="36"/>
      <c r="T15" s="36"/>
      <c r="U15" s="36"/>
    </row>
    <row r="16" spans="1:21" ht="21.75" customHeight="1">
      <c r="A16" s="6" t="s">
        <v>24</v>
      </c>
      <c r="C16" s="17">
        <v>92056591</v>
      </c>
      <c r="D16" s="13"/>
      <c r="E16" s="17">
        <v>4854</v>
      </c>
      <c r="F16" s="13"/>
      <c r="G16" s="17">
        <v>3884</v>
      </c>
      <c r="H16" s="13"/>
      <c r="I16" s="35">
        <v>-0.19980000000000001</v>
      </c>
      <c r="J16" s="13"/>
      <c r="K16" s="17">
        <v>357547799444</v>
      </c>
      <c r="L16" s="13"/>
      <c r="M16" s="27" t="s">
        <v>64</v>
      </c>
      <c r="P16" s="36"/>
      <c r="S16" s="36"/>
      <c r="T16" s="36"/>
      <c r="U16" s="36"/>
    </row>
    <row r="17" spans="1:21" ht="21.75" customHeight="1">
      <c r="A17" s="6" t="s">
        <v>22</v>
      </c>
      <c r="C17" s="17">
        <v>52179419</v>
      </c>
      <c r="D17" s="13"/>
      <c r="E17" s="17">
        <v>13032</v>
      </c>
      <c r="F17" s="13"/>
      <c r="G17" s="17">
        <v>10426</v>
      </c>
      <c r="H17" s="13"/>
      <c r="I17" s="35">
        <v>-0.2</v>
      </c>
      <c r="J17" s="13"/>
      <c r="K17" s="17">
        <v>544022622494</v>
      </c>
      <c r="L17" s="13"/>
      <c r="M17" s="27" t="s">
        <v>64</v>
      </c>
      <c r="P17" s="36"/>
      <c r="S17" s="36"/>
      <c r="T17" s="36"/>
      <c r="U17" s="36"/>
    </row>
    <row r="18" spans="1:21" ht="21.75" customHeight="1">
      <c r="A18" s="6" t="s">
        <v>38</v>
      </c>
      <c r="C18" s="17">
        <v>14456055</v>
      </c>
      <c r="D18" s="13"/>
      <c r="E18" s="17">
        <v>12780</v>
      </c>
      <c r="F18" s="13"/>
      <c r="G18" s="17">
        <v>3834</v>
      </c>
      <c r="H18" s="13"/>
      <c r="I18" s="35">
        <v>-0.7</v>
      </c>
      <c r="J18" s="13"/>
      <c r="K18" s="17">
        <v>55424514870</v>
      </c>
      <c r="L18" s="13"/>
      <c r="M18" s="27" t="s">
        <v>64</v>
      </c>
      <c r="P18" s="36"/>
      <c r="S18" s="36"/>
      <c r="T18" s="36"/>
      <c r="U18" s="36"/>
    </row>
    <row r="19" spans="1:21" ht="21.75" customHeight="1">
      <c r="A19" s="6" t="s">
        <v>34</v>
      </c>
      <c r="C19" s="17">
        <v>50774555</v>
      </c>
      <c r="D19" s="13"/>
      <c r="E19" s="17">
        <v>5719</v>
      </c>
      <c r="F19" s="13"/>
      <c r="G19" s="17">
        <v>4576</v>
      </c>
      <c r="H19" s="13"/>
      <c r="I19" s="35">
        <v>-0.19989999999999999</v>
      </c>
      <c r="J19" s="13"/>
      <c r="K19" s="17">
        <v>232344363680</v>
      </c>
      <c r="L19" s="13"/>
      <c r="M19" s="27" t="s">
        <v>64</v>
      </c>
      <c r="P19" s="36"/>
      <c r="S19" s="36"/>
      <c r="T19" s="36"/>
      <c r="U19" s="36"/>
    </row>
    <row r="20" spans="1:21" ht="21.75" customHeight="1">
      <c r="A20" s="6" t="s">
        <v>23</v>
      </c>
      <c r="C20" s="17">
        <v>8614506</v>
      </c>
      <c r="D20" s="13"/>
      <c r="E20" s="17">
        <v>45600</v>
      </c>
      <c r="F20" s="13"/>
      <c r="G20" s="17">
        <v>31920</v>
      </c>
      <c r="H20" s="13"/>
      <c r="I20" s="35">
        <v>-0.3</v>
      </c>
      <c r="J20" s="13"/>
      <c r="K20" s="17">
        <v>274975031520</v>
      </c>
      <c r="L20" s="13"/>
      <c r="M20" s="27" t="s">
        <v>64</v>
      </c>
      <c r="P20" s="36"/>
      <c r="S20" s="36"/>
      <c r="T20" s="36"/>
      <c r="U20" s="36"/>
    </row>
    <row r="21" spans="1:21" ht="21.75" customHeight="1">
      <c r="A21" s="6" t="s">
        <v>51</v>
      </c>
      <c r="C21" s="17">
        <v>360000</v>
      </c>
      <c r="D21" s="13"/>
      <c r="E21" s="17">
        <v>9820</v>
      </c>
      <c r="F21" s="13"/>
      <c r="G21" s="17">
        <v>7856</v>
      </c>
      <c r="H21" s="13"/>
      <c r="I21" s="35">
        <v>-0.2</v>
      </c>
      <c r="J21" s="13"/>
      <c r="K21" s="17">
        <v>2828160000</v>
      </c>
      <c r="L21" s="13"/>
      <c r="M21" s="27" t="s">
        <v>64</v>
      </c>
      <c r="P21" s="36"/>
      <c r="S21" s="36"/>
      <c r="T21" s="36"/>
      <c r="U21" s="36"/>
    </row>
    <row r="22" spans="1:21" ht="21.75" customHeight="1">
      <c r="A22" s="7" t="s">
        <v>53</v>
      </c>
      <c r="C22" s="24">
        <v>401250</v>
      </c>
      <c r="D22" s="13"/>
      <c r="E22" s="25">
        <v>12617</v>
      </c>
      <c r="F22" s="13"/>
      <c r="G22" s="25">
        <v>10094</v>
      </c>
      <c r="H22" s="13"/>
      <c r="I22" s="62">
        <v>-0.2</v>
      </c>
      <c r="J22" s="13"/>
      <c r="K22" s="20">
        <v>4050217500</v>
      </c>
      <c r="L22" s="13"/>
      <c r="M22" s="28" t="s">
        <v>64</v>
      </c>
      <c r="P22" s="36"/>
      <c r="S22" s="36"/>
      <c r="T22" s="36"/>
      <c r="U22" s="36"/>
    </row>
    <row r="23" spans="1:21" ht="21.75" customHeight="1">
      <c r="A23" s="8" t="s">
        <v>54</v>
      </c>
      <c r="C23" s="24"/>
      <c r="D23" s="13"/>
      <c r="E23" s="25"/>
      <c r="F23" s="43"/>
      <c r="G23" s="25"/>
      <c r="H23" s="43"/>
      <c r="I23" s="25"/>
      <c r="J23" s="13"/>
      <c r="K23" s="22">
        <v>2843102908222</v>
      </c>
      <c r="L23" s="13"/>
      <c r="M23" s="24"/>
      <c r="P23" s="36"/>
      <c r="S23" s="36"/>
      <c r="T23" s="36"/>
      <c r="U23" s="36"/>
    </row>
    <row r="24" spans="1:21">
      <c r="P24" s="36"/>
    </row>
    <row r="25" spans="1:21">
      <c r="K25" s="37"/>
    </row>
    <row r="26" spans="1:21">
      <c r="K26" s="3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1"/>
  <sheetViews>
    <sheetView rightToLeft="1" workbookViewId="0">
      <selection activeCell="F17" sqref="F17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5" bestFit="1" customWidth="1"/>
    <col min="7" max="7" width="1.28515625" customWidth="1"/>
    <col min="8" max="8" width="8.14062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  <col min="18" max="18" width="12.42578125" bestFit="1" customWidth="1"/>
  </cols>
  <sheetData>
    <row r="1" spans="1:17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7" ht="21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7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7" ht="14.45" customHeight="1"/>
    <row r="5" spans="1:17" ht="14.45" customHeight="1">
      <c r="A5" s="1" t="s">
        <v>65</v>
      </c>
      <c r="B5" s="49" t="s">
        <v>66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7" ht="14.45" customHeight="1">
      <c r="D6" s="2" t="s">
        <v>7</v>
      </c>
      <c r="F6" s="50" t="s">
        <v>8</v>
      </c>
      <c r="G6" s="50"/>
      <c r="H6" s="50"/>
      <c r="J6" s="2" t="s">
        <v>9</v>
      </c>
    </row>
    <row r="7" spans="1:17" ht="14.45" customHeight="1">
      <c r="D7" s="3"/>
      <c r="F7" s="3"/>
      <c r="G7" s="3"/>
      <c r="H7" s="3"/>
      <c r="J7" s="3"/>
    </row>
    <row r="8" spans="1:17" ht="14.45" customHeight="1">
      <c r="A8" s="50" t="s">
        <v>67</v>
      </c>
      <c r="B8" s="50"/>
      <c r="D8" s="2" t="s">
        <v>68</v>
      </c>
      <c r="F8" s="2" t="s">
        <v>69</v>
      </c>
      <c r="H8" s="2" t="s">
        <v>70</v>
      </c>
      <c r="J8" s="2" t="s">
        <v>68</v>
      </c>
      <c r="L8" s="2" t="s">
        <v>18</v>
      </c>
    </row>
    <row r="9" spans="1:17" ht="21.75" customHeight="1">
      <c r="A9" s="52" t="s">
        <v>168</v>
      </c>
      <c r="B9" s="52"/>
      <c r="D9" s="15">
        <f>D10</f>
        <v>170141325345</v>
      </c>
      <c r="E9" s="13"/>
      <c r="F9" s="15">
        <f>F10</f>
        <v>10108009239</v>
      </c>
      <c r="G9" s="13"/>
      <c r="H9" s="15">
        <f>H10</f>
        <v>630000</v>
      </c>
      <c r="I9" s="13"/>
      <c r="J9" s="15">
        <f>J10</f>
        <v>180248704584</v>
      </c>
      <c r="K9" s="13"/>
      <c r="L9" s="16">
        <f>J9/7962061013468*100</f>
        <v>2.2638448044935271</v>
      </c>
      <c r="P9" s="40"/>
      <c r="Q9" s="41"/>
    </row>
    <row r="10" spans="1:17" ht="21.75" customHeight="1" thickBot="1">
      <c r="A10" s="56" t="s">
        <v>54</v>
      </c>
      <c r="B10" s="56"/>
      <c r="D10" s="22">
        <v>170141325345</v>
      </c>
      <c r="E10" s="13"/>
      <c r="F10" s="22">
        <v>10108009239</v>
      </c>
      <c r="G10" s="13"/>
      <c r="H10" s="22">
        <v>630000</v>
      </c>
      <c r="I10" s="13"/>
      <c r="J10" s="22">
        <v>180248704584</v>
      </c>
      <c r="K10" s="13"/>
      <c r="L10" s="23">
        <f>SUM(L9:L9)</f>
        <v>2.2638448044935271</v>
      </c>
    </row>
    <row r="11" spans="1:17" ht="13.5" thickTop="1"/>
  </sheetData>
  <mergeCells count="8"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"/>
  <sheetViews>
    <sheetView rightToLeft="1" workbookViewId="0">
      <selection activeCell="J13" sqref="J13"/>
    </sheetView>
  </sheetViews>
  <sheetFormatPr defaultRowHeight="12.75"/>
  <cols>
    <col min="1" max="1" width="2.5703125" customWidth="1"/>
    <col min="2" max="2" width="51.28515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4.85546875" bestFit="1" customWidth="1"/>
  </cols>
  <sheetData>
    <row r="1" spans="1:13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3" ht="21.75" customHeight="1">
      <c r="A2" s="48" t="s">
        <v>71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</row>
    <row r="4" spans="1:13" ht="14.45" customHeight="1"/>
    <row r="5" spans="1:13" ht="29.1" customHeight="1">
      <c r="A5" s="1" t="s">
        <v>72</v>
      </c>
      <c r="B5" s="49" t="s">
        <v>73</v>
      </c>
      <c r="C5" s="49"/>
      <c r="D5" s="49"/>
      <c r="E5" s="49"/>
      <c r="F5" s="49"/>
      <c r="G5" s="49"/>
      <c r="H5" s="49"/>
      <c r="I5" s="49"/>
      <c r="J5" s="49"/>
    </row>
    <row r="6" spans="1:13" ht="14.45" customHeight="1"/>
    <row r="7" spans="1:13" ht="14.45" customHeight="1">
      <c r="A7" s="50" t="s">
        <v>74</v>
      </c>
      <c r="B7" s="50"/>
      <c r="D7" s="2" t="s">
        <v>75</v>
      </c>
      <c r="F7" s="2" t="s">
        <v>68</v>
      </c>
      <c r="H7" s="2" t="s">
        <v>76</v>
      </c>
      <c r="J7" s="2" t="s">
        <v>77</v>
      </c>
    </row>
    <row r="8" spans="1:13" ht="21.75" customHeight="1">
      <c r="A8" s="52" t="s">
        <v>78</v>
      </c>
      <c r="B8" s="52"/>
      <c r="D8" s="26" t="s">
        <v>79</v>
      </c>
      <c r="E8" s="13"/>
      <c r="F8" s="15">
        <f>'درآمد سرمایه گذاری در سهام'!J65</f>
        <v>-933706917725</v>
      </c>
      <c r="G8" s="13"/>
      <c r="H8" s="16">
        <f>F8/$F$13*100</f>
        <v>101.35542845913383</v>
      </c>
      <c r="I8" s="13"/>
      <c r="J8" s="16">
        <f>F8/7962061013468*100</f>
        <v>-11.726950046547174</v>
      </c>
      <c r="M8" s="38"/>
    </row>
    <row r="9" spans="1:13" ht="21.75" customHeight="1">
      <c r="A9" s="54" t="s">
        <v>80</v>
      </c>
      <c r="B9" s="54"/>
      <c r="D9" s="27" t="s">
        <v>81</v>
      </c>
      <c r="E9" s="13"/>
      <c r="F9" s="17">
        <v>0</v>
      </c>
      <c r="G9" s="13"/>
      <c r="H9" s="42">
        <f t="shared" ref="H9:H12" si="0">F9/$F$13*100</f>
        <v>0</v>
      </c>
      <c r="I9" s="13"/>
      <c r="J9" s="18">
        <v>0</v>
      </c>
      <c r="M9" s="38"/>
    </row>
    <row r="10" spans="1:13" ht="21.75" customHeight="1">
      <c r="A10" s="54" t="s">
        <v>82</v>
      </c>
      <c r="B10" s="54"/>
      <c r="D10" s="27" t="s">
        <v>83</v>
      </c>
      <c r="E10" s="13"/>
      <c r="F10" s="17">
        <v>0</v>
      </c>
      <c r="G10" s="13"/>
      <c r="H10" s="42">
        <f t="shared" si="0"/>
        <v>0</v>
      </c>
      <c r="I10" s="13"/>
      <c r="J10" s="18">
        <v>0</v>
      </c>
      <c r="M10" s="38"/>
    </row>
    <row r="11" spans="1:13" ht="21.75" customHeight="1">
      <c r="A11" s="54" t="s">
        <v>84</v>
      </c>
      <c r="B11" s="54"/>
      <c r="D11" s="27" t="s">
        <v>85</v>
      </c>
      <c r="E11" s="13"/>
      <c r="F11" s="17">
        <f>'سود سپرده بانکی'!G13</f>
        <v>722513439</v>
      </c>
      <c r="G11" s="13"/>
      <c r="H11" s="42">
        <f t="shared" si="0"/>
        <v>-7.8430027439183564E-2</v>
      </c>
      <c r="I11" s="13"/>
      <c r="J11" s="18">
        <v>0.01</v>
      </c>
      <c r="M11" s="38"/>
    </row>
    <row r="12" spans="1:13" ht="21.75" customHeight="1">
      <c r="A12" s="57" t="s">
        <v>86</v>
      </c>
      <c r="B12" s="57"/>
      <c r="D12" s="29" t="s">
        <v>87</v>
      </c>
      <c r="E12" s="13"/>
      <c r="F12" s="20">
        <f>'سایر درآمدها'!D11</f>
        <v>11763970492</v>
      </c>
      <c r="G12" s="13"/>
      <c r="H12" s="42">
        <f t="shared" si="0"/>
        <v>-1.2769984316946466</v>
      </c>
      <c r="I12" s="13"/>
      <c r="J12" s="21">
        <v>0.14000000000000001</v>
      </c>
    </row>
    <row r="13" spans="1:13" ht="21.75" customHeight="1">
      <c r="A13" s="56" t="s">
        <v>54</v>
      </c>
      <c r="B13" s="56"/>
      <c r="D13" s="22"/>
      <c r="E13" s="13"/>
      <c r="F13" s="22">
        <f>SUM(F8:F12)</f>
        <v>-921220433794</v>
      </c>
      <c r="G13" s="13"/>
      <c r="H13" s="23">
        <f>SUM(H8:H12)</f>
        <v>100</v>
      </c>
      <c r="I13" s="13"/>
      <c r="J13" s="23">
        <f>SUM(J8:J12)</f>
        <v>-11.576950046547173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70"/>
  <sheetViews>
    <sheetView rightToLeft="1" topLeftCell="A55" workbookViewId="0">
      <selection activeCell="L82" sqref="L82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4.85546875" style="13" bestFit="1" customWidth="1"/>
    <col min="5" max="5" width="1.28515625" style="13" customWidth="1"/>
    <col min="6" max="6" width="18.42578125" style="13" bestFit="1" customWidth="1"/>
    <col min="7" max="7" width="1.28515625" style="13" customWidth="1"/>
    <col min="8" max="8" width="14.85546875" style="13" bestFit="1" customWidth="1"/>
    <col min="9" max="9" width="1.28515625" style="13" customWidth="1"/>
    <col min="10" max="10" width="17" style="13" bestFit="1" customWidth="1"/>
    <col min="11" max="11" width="1.28515625" style="13" customWidth="1"/>
    <col min="12" max="12" width="17.28515625" style="13" bestFit="1" customWidth="1"/>
    <col min="13" max="13" width="1.28515625" style="13" customWidth="1"/>
    <col min="14" max="14" width="16.140625" style="13" bestFit="1" customWidth="1"/>
    <col min="15" max="16" width="1.28515625" style="13" customWidth="1"/>
    <col min="17" max="17" width="15.85546875" style="13" bestFit="1" customWidth="1"/>
    <col min="18" max="18" width="1.28515625" style="13" customWidth="1"/>
    <col min="19" max="19" width="17" style="13" bestFit="1" customWidth="1"/>
    <col min="20" max="20" width="1.28515625" style="13" customWidth="1"/>
    <col min="21" max="21" width="17" style="13" bestFit="1" customWidth="1"/>
    <col min="22" max="22" width="1.28515625" style="13" customWidth="1"/>
    <col min="23" max="23" width="17.28515625" style="13" bestFit="1" customWidth="1"/>
    <col min="24" max="24" width="0.28515625" customWidth="1"/>
    <col min="25" max="25" width="9.5703125" bestFit="1" customWidth="1"/>
    <col min="26" max="26" width="19.28515625" bestFit="1" customWidth="1"/>
    <col min="27" max="27" width="14" customWidth="1"/>
  </cols>
  <sheetData>
    <row r="1" spans="1:26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6" ht="21.75" customHeight="1">
      <c r="A2" s="48" t="s">
        <v>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6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6" ht="14.45" customHeight="1"/>
    <row r="5" spans="1:26" ht="14.45" customHeight="1">
      <c r="A5" s="1" t="s">
        <v>88</v>
      </c>
      <c r="B5" s="49" t="s">
        <v>89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1:26" ht="14.45" customHeight="1">
      <c r="D6" s="50" t="s">
        <v>90</v>
      </c>
      <c r="E6" s="50"/>
      <c r="F6" s="50"/>
      <c r="G6" s="50"/>
      <c r="H6" s="50"/>
      <c r="I6" s="50"/>
      <c r="J6" s="50"/>
      <c r="K6" s="50"/>
      <c r="L6" s="50"/>
      <c r="N6" s="50" t="s">
        <v>91</v>
      </c>
      <c r="O6" s="50"/>
      <c r="P6" s="50"/>
      <c r="Q6" s="50"/>
      <c r="R6" s="50"/>
      <c r="S6" s="50"/>
      <c r="T6" s="50"/>
      <c r="U6" s="50"/>
      <c r="V6" s="50"/>
      <c r="W6" s="50"/>
    </row>
    <row r="7" spans="1:26" ht="14.45" customHeight="1">
      <c r="D7" s="14"/>
      <c r="E7" s="14"/>
      <c r="F7" s="14"/>
      <c r="G7" s="14"/>
      <c r="H7" s="14"/>
      <c r="I7" s="14"/>
      <c r="J7" s="51" t="s">
        <v>54</v>
      </c>
      <c r="K7" s="51"/>
      <c r="L7" s="51"/>
      <c r="N7" s="14"/>
      <c r="O7" s="14"/>
      <c r="P7" s="14"/>
      <c r="Q7" s="14"/>
      <c r="R7" s="14"/>
      <c r="S7" s="14"/>
      <c r="T7" s="14"/>
      <c r="U7" s="51" t="s">
        <v>54</v>
      </c>
      <c r="V7" s="51"/>
      <c r="W7" s="51"/>
    </row>
    <row r="8" spans="1:26" ht="14.45" customHeight="1">
      <c r="A8" s="50" t="s">
        <v>92</v>
      </c>
      <c r="B8" s="50"/>
      <c r="D8" s="10" t="s">
        <v>93</v>
      </c>
      <c r="F8" s="10" t="s">
        <v>94</v>
      </c>
      <c r="H8" s="10" t="s">
        <v>95</v>
      </c>
      <c r="J8" s="11" t="s">
        <v>68</v>
      </c>
      <c r="K8" s="14"/>
      <c r="L8" s="11" t="s">
        <v>76</v>
      </c>
      <c r="N8" s="10" t="s">
        <v>93</v>
      </c>
      <c r="P8" s="50" t="s">
        <v>94</v>
      </c>
      <c r="Q8" s="50"/>
      <c r="S8" s="10" t="s">
        <v>95</v>
      </c>
      <c r="U8" s="11" t="s">
        <v>68</v>
      </c>
      <c r="V8" s="14"/>
      <c r="W8" s="11" t="s">
        <v>76</v>
      </c>
    </row>
    <row r="9" spans="1:26" ht="21.75" customHeight="1">
      <c r="A9" s="52" t="s">
        <v>21</v>
      </c>
      <c r="B9" s="52"/>
      <c r="D9" s="15">
        <v>0</v>
      </c>
      <c r="F9" s="15">
        <v>-44572896589</v>
      </c>
      <c r="H9" s="15">
        <v>40405363381</v>
      </c>
      <c r="J9" s="15">
        <f>D9+F9+H9</f>
        <v>-4167533208</v>
      </c>
      <c r="L9" s="16">
        <v>0.4523926147443586</v>
      </c>
      <c r="N9" s="15">
        <v>13016032848</v>
      </c>
      <c r="P9" s="53">
        <v>81236308182</v>
      </c>
      <c r="Q9" s="53"/>
      <c r="S9" s="15">
        <v>40279115678</v>
      </c>
      <c r="U9" s="15">
        <f>N9+P9+S9</f>
        <v>134531456708</v>
      </c>
      <c r="W9" s="16">
        <v>26.866270294682941</v>
      </c>
      <c r="Y9" s="39"/>
      <c r="Z9" s="37"/>
    </row>
    <row r="10" spans="1:26" ht="21.75" customHeight="1">
      <c r="A10" s="54" t="s">
        <v>41</v>
      </c>
      <c r="B10" s="54"/>
      <c r="D10" s="17">
        <v>0</v>
      </c>
      <c r="F10" s="17">
        <v>-903184359</v>
      </c>
      <c r="H10" s="17">
        <v>-239345653</v>
      </c>
      <c r="J10" s="24">
        <f>D10+F10+H10</f>
        <v>-1142530012</v>
      </c>
      <c r="L10" s="42">
        <v>0.12402352033101867</v>
      </c>
      <c r="N10" s="17">
        <v>7624500000</v>
      </c>
      <c r="P10" s="55">
        <v>-62940939992</v>
      </c>
      <c r="Q10" s="55"/>
      <c r="S10" s="17">
        <v>-239345653</v>
      </c>
      <c r="U10" s="17">
        <f t="shared" ref="U10:U64" si="0">N10+P10+S10</f>
        <v>-55555785645</v>
      </c>
      <c r="W10" s="18">
        <v>-11.094630134063504</v>
      </c>
      <c r="Y10" s="39"/>
    </row>
    <row r="11" spans="1:26" ht="21.75" customHeight="1">
      <c r="A11" s="54" t="s">
        <v>96</v>
      </c>
      <c r="B11" s="54"/>
      <c r="D11" s="17">
        <v>0</v>
      </c>
      <c r="F11" s="17">
        <v>0</v>
      </c>
      <c r="H11" s="17">
        <v>0</v>
      </c>
      <c r="J11" s="24">
        <f t="shared" ref="J11:J64" si="1">D11+F11+H11</f>
        <v>0</v>
      </c>
      <c r="L11" s="42">
        <v>0</v>
      </c>
      <c r="N11" s="17">
        <v>0</v>
      </c>
      <c r="P11" s="55">
        <v>0</v>
      </c>
      <c r="Q11" s="55"/>
      <c r="S11" s="17">
        <v>9068269458</v>
      </c>
      <c r="U11" s="17">
        <f t="shared" si="0"/>
        <v>9068269458</v>
      </c>
      <c r="W11" s="18">
        <v>1.8109562203912293</v>
      </c>
      <c r="Y11" s="39"/>
    </row>
    <row r="12" spans="1:26" ht="21.75" customHeight="1">
      <c r="A12" s="54" t="s">
        <v>50</v>
      </c>
      <c r="B12" s="54"/>
      <c r="D12" s="17">
        <v>0</v>
      </c>
      <c r="F12" s="17">
        <v>3908158224</v>
      </c>
      <c r="H12" s="17">
        <v>0</v>
      </c>
      <c r="J12" s="24">
        <f t="shared" si="1"/>
        <v>3908158224</v>
      </c>
      <c r="L12" s="42">
        <v>-0.42423703172805738</v>
      </c>
      <c r="N12" s="17">
        <v>0</v>
      </c>
      <c r="P12" s="55">
        <v>26687558043</v>
      </c>
      <c r="Q12" s="55"/>
      <c r="S12" s="17">
        <v>6281485268</v>
      </c>
      <c r="U12" s="17">
        <f t="shared" si="0"/>
        <v>32969043311</v>
      </c>
      <c r="W12" s="18">
        <v>6.5840008770065044</v>
      </c>
      <c r="Y12" s="39"/>
    </row>
    <row r="13" spans="1:26" ht="21.75" customHeight="1">
      <c r="A13" s="54" t="s">
        <v>30</v>
      </c>
      <c r="B13" s="54"/>
      <c r="D13" s="17">
        <v>0</v>
      </c>
      <c r="F13" s="17">
        <v>87081615</v>
      </c>
      <c r="H13" s="17">
        <v>0</v>
      </c>
      <c r="J13" s="24">
        <f t="shared" si="1"/>
        <v>87081615</v>
      </c>
      <c r="L13" s="42">
        <v>-9.4528531723247541E-3</v>
      </c>
      <c r="N13" s="17">
        <v>58232880000</v>
      </c>
      <c r="P13" s="55">
        <v>-8476093103</v>
      </c>
      <c r="Q13" s="55"/>
      <c r="S13" s="17">
        <v>-37584401021</v>
      </c>
      <c r="U13" s="17">
        <f t="shared" si="0"/>
        <v>12172385876</v>
      </c>
      <c r="W13" s="18">
        <v>2.4308560769218976</v>
      </c>
      <c r="Y13" s="39"/>
    </row>
    <row r="14" spans="1:26" ht="21.75" customHeight="1">
      <c r="A14" s="54" t="s">
        <v>97</v>
      </c>
      <c r="B14" s="54"/>
      <c r="D14" s="17">
        <v>0</v>
      </c>
      <c r="F14" s="17">
        <v>0</v>
      </c>
      <c r="H14" s="17">
        <v>0</v>
      </c>
      <c r="J14" s="24">
        <f t="shared" si="1"/>
        <v>0</v>
      </c>
      <c r="L14" s="42">
        <v>0</v>
      </c>
      <c r="N14" s="17">
        <v>7169324120</v>
      </c>
      <c r="P14" s="55">
        <v>0</v>
      </c>
      <c r="Q14" s="55"/>
      <c r="S14" s="17">
        <v>1914774171</v>
      </c>
      <c r="U14" s="17">
        <f t="shared" si="0"/>
        <v>9084098291</v>
      </c>
      <c r="W14" s="18">
        <v>1.8141172781559602</v>
      </c>
      <c r="Y14" s="39"/>
    </row>
    <row r="15" spans="1:26" ht="21.75" customHeight="1">
      <c r="A15" s="54" t="s">
        <v>43</v>
      </c>
      <c r="B15" s="54"/>
      <c r="D15" s="17">
        <v>0</v>
      </c>
      <c r="F15" s="17">
        <v>33781180428</v>
      </c>
      <c r="H15" s="17">
        <v>0</v>
      </c>
      <c r="J15" s="24">
        <f t="shared" si="1"/>
        <v>33781180428</v>
      </c>
      <c r="L15" s="42">
        <v>-3.6670029440048246</v>
      </c>
      <c r="N15" s="17">
        <v>8938551940</v>
      </c>
      <c r="P15" s="55">
        <v>77304319542</v>
      </c>
      <c r="Q15" s="55"/>
      <c r="S15" s="17">
        <v>27364575055</v>
      </c>
      <c r="U15" s="17">
        <f t="shared" si="0"/>
        <v>113607446537</v>
      </c>
      <c r="W15" s="18">
        <v>22.68769283288584</v>
      </c>
      <c r="Y15" s="39"/>
    </row>
    <row r="16" spans="1:26" ht="21.75" customHeight="1">
      <c r="A16" s="54" t="s">
        <v>37</v>
      </c>
      <c r="B16" s="54"/>
      <c r="D16" s="17">
        <v>0</v>
      </c>
      <c r="F16" s="17">
        <v>7473310622</v>
      </c>
      <c r="H16" s="17">
        <v>0</v>
      </c>
      <c r="J16" s="24">
        <f t="shared" si="1"/>
        <v>7473310622</v>
      </c>
      <c r="L16" s="42">
        <v>-0.81124021437752381</v>
      </c>
      <c r="N16" s="17">
        <v>12320581350</v>
      </c>
      <c r="P16" s="55">
        <v>31942936089</v>
      </c>
      <c r="Q16" s="55"/>
      <c r="S16" s="17">
        <v>-7104</v>
      </c>
      <c r="U16" s="17">
        <f t="shared" si="0"/>
        <v>44263510335</v>
      </c>
      <c r="W16" s="18">
        <v>8.839534350934338</v>
      </c>
      <c r="Y16" s="39"/>
    </row>
    <row r="17" spans="1:25" ht="21.75" customHeight="1">
      <c r="A17" s="54" t="s">
        <v>28</v>
      </c>
      <c r="B17" s="54"/>
      <c r="D17" s="17">
        <v>0</v>
      </c>
      <c r="F17" s="17">
        <v>2316355286</v>
      </c>
      <c r="H17" s="17">
        <v>0</v>
      </c>
      <c r="J17" s="24">
        <f t="shared" si="1"/>
        <v>2316355286</v>
      </c>
      <c r="L17" s="42">
        <v>-0.25144419305379573</v>
      </c>
      <c r="N17" s="17">
        <v>0</v>
      </c>
      <c r="P17" s="55">
        <v>8719774025</v>
      </c>
      <c r="Q17" s="55"/>
      <c r="S17" s="17">
        <v>23807326254</v>
      </c>
      <c r="U17" s="17">
        <f t="shared" si="0"/>
        <v>32527100279</v>
      </c>
      <c r="W17" s="18">
        <v>6.4957437418865389</v>
      </c>
      <c r="Y17" s="39"/>
    </row>
    <row r="18" spans="1:25" ht="21.75" customHeight="1">
      <c r="A18" s="54" t="s">
        <v>98</v>
      </c>
      <c r="B18" s="54"/>
      <c r="D18" s="17">
        <v>0</v>
      </c>
      <c r="F18" s="17">
        <v>0</v>
      </c>
      <c r="H18" s="17">
        <v>0</v>
      </c>
      <c r="J18" s="24">
        <f t="shared" si="1"/>
        <v>0</v>
      </c>
      <c r="L18" s="42">
        <v>0</v>
      </c>
      <c r="N18" s="17">
        <v>0</v>
      </c>
      <c r="P18" s="55">
        <v>0</v>
      </c>
      <c r="Q18" s="55"/>
      <c r="S18" s="17">
        <v>-10947933632</v>
      </c>
      <c r="U18" s="17">
        <f t="shared" si="0"/>
        <v>-10947933632</v>
      </c>
      <c r="W18" s="18">
        <v>-2.1863298839019505</v>
      </c>
      <c r="Y18" s="39"/>
    </row>
    <row r="19" spans="1:25" ht="21.75" customHeight="1">
      <c r="A19" s="54" t="s">
        <v>19</v>
      </c>
      <c r="B19" s="54"/>
      <c r="D19" s="17">
        <v>0</v>
      </c>
      <c r="F19" s="17">
        <v>8299695523</v>
      </c>
      <c r="H19" s="17">
        <v>0</v>
      </c>
      <c r="J19" s="24">
        <f t="shared" si="1"/>
        <v>8299695523</v>
      </c>
      <c r="L19" s="42">
        <v>-0.90094566061872083</v>
      </c>
      <c r="N19" s="17">
        <v>0</v>
      </c>
      <c r="P19" s="55">
        <v>18878789140</v>
      </c>
      <c r="Q19" s="55"/>
      <c r="S19" s="17">
        <v>9781093331</v>
      </c>
      <c r="U19" s="17">
        <f t="shared" si="0"/>
        <v>28659882471</v>
      </c>
      <c r="W19" s="18">
        <v>5.7234506183262344</v>
      </c>
      <c r="Y19" s="39"/>
    </row>
    <row r="20" spans="1:25" ht="21.75" customHeight="1">
      <c r="A20" s="54" t="s">
        <v>99</v>
      </c>
      <c r="B20" s="54"/>
      <c r="D20" s="17">
        <v>0</v>
      </c>
      <c r="F20" s="17">
        <v>0</v>
      </c>
      <c r="H20" s="17">
        <v>0</v>
      </c>
      <c r="J20" s="24">
        <f t="shared" si="1"/>
        <v>0</v>
      </c>
      <c r="L20" s="42">
        <v>0</v>
      </c>
      <c r="N20" s="17">
        <v>1877760360</v>
      </c>
      <c r="P20" s="55">
        <v>0</v>
      </c>
      <c r="Q20" s="55"/>
      <c r="S20" s="17">
        <v>-9039687495</v>
      </c>
      <c r="U20" s="17">
        <f t="shared" si="0"/>
        <v>-7161927135</v>
      </c>
      <c r="W20" s="18">
        <v>-1.4302548634210408</v>
      </c>
      <c r="Y20" s="39"/>
    </row>
    <row r="21" spans="1:25" ht="21.75" customHeight="1">
      <c r="A21" s="54" t="s">
        <v>48</v>
      </c>
      <c r="B21" s="54"/>
      <c r="D21" s="17">
        <v>0</v>
      </c>
      <c r="F21" s="17">
        <v>200934674</v>
      </c>
      <c r="H21" s="17">
        <v>0</v>
      </c>
      <c r="J21" s="24">
        <f t="shared" si="1"/>
        <v>200934674</v>
      </c>
      <c r="L21" s="42">
        <v>-2.1811790818888014E-2</v>
      </c>
      <c r="N21" s="17">
        <v>0</v>
      </c>
      <c r="P21" s="55">
        <v>666296398</v>
      </c>
      <c r="Q21" s="55"/>
      <c r="S21" s="17">
        <v>1164912227</v>
      </c>
      <c r="U21" s="17">
        <f t="shared" si="0"/>
        <v>1831208625</v>
      </c>
      <c r="W21" s="18">
        <v>0.3656969684940542</v>
      </c>
      <c r="Y21" s="39"/>
    </row>
    <row r="22" spans="1:25" ht="21.75" customHeight="1">
      <c r="A22" s="54" t="s">
        <v>100</v>
      </c>
      <c r="B22" s="54"/>
      <c r="D22" s="17">
        <v>0</v>
      </c>
      <c r="F22" s="17">
        <v>0</v>
      </c>
      <c r="H22" s="17">
        <v>0</v>
      </c>
      <c r="J22" s="24">
        <f t="shared" si="1"/>
        <v>0</v>
      </c>
      <c r="L22" s="42">
        <v>0</v>
      </c>
      <c r="N22" s="17">
        <v>225000000</v>
      </c>
      <c r="P22" s="55">
        <v>0</v>
      </c>
      <c r="Q22" s="55"/>
      <c r="S22" s="17">
        <v>-1263372106</v>
      </c>
      <c r="U22" s="17">
        <f t="shared" si="0"/>
        <v>-1038372106</v>
      </c>
      <c r="W22" s="18">
        <v>-0.20736552140965736</v>
      </c>
      <c r="Y22" s="39"/>
    </row>
    <row r="23" spans="1:25" ht="21.75" customHeight="1">
      <c r="A23" s="54" t="s">
        <v>101</v>
      </c>
      <c r="B23" s="54"/>
      <c r="D23" s="17">
        <v>0</v>
      </c>
      <c r="F23" s="17">
        <v>0</v>
      </c>
      <c r="H23" s="17">
        <v>0</v>
      </c>
      <c r="J23" s="24">
        <f t="shared" si="1"/>
        <v>0</v>
      </c>
      <c r="L23" s="42">
        <v>0</v>
      </c>
      <c r="N23" s="17">
        <v>9249354100</v>
      </c>
      <c r="P23" s="55">
        <v>0</v>
      </c>
      <c r="Q23" s="55"/>
      <c r="S23" s="17">
        <v>-36951871597</v>
      </c>
      <c r="U23" s="17">
        <f t="shared" si="0"/>
        <v>-27702517497</v>
      </c>
      <c r="W23" s="18">
        <v>-5.5322624249360963</v>
      </c>
      <c r="Y23" s="39"/>
    </row>
    <row r="24" spans="1:25" ht="21.75" customHeight="1">
      <c r="A24" s="54" t="s">
        <v>102</v>
      </c>
      <c r="B24" s="54"/>
      <c r="D24" s="17">
        <v>0</v>
      </c>
      <c r="F24" s="17">
        <v>0</v>
      </c>
      <c r="H24" s="17">
        <v>0</v>
      </c>
      <c r="J24" s="24">
        <f t="shared" si="1"/>
        <v>0</v>
      </c>
      <c r="L24" s="42">
        <v>0</v>
      </c>
      <c r="N24" s="17">
        <v>0</v>
      </c>
      <c r="P24" s="55">
        <v>0</v>
      </c>
      <c r="Q24" s="55"/>
      <c r="S24" s="17">
        <v>-4181331558</v>
      </c>
      <c r="U24" s="17">
        <f t="shared" si="0"/>
        <v>-4181331558</v>
      </c>
      <c r="W24" s="18">
        <v>-0.83502242953291062</v>
      </c>
      <c r="Y24" s="39"/>
    </row>
    <row r="25" spans="1:25" ht="21.75" customHeight="1">
      <c r="A25" s="54" t="s">
        <v>103</v>
      </c>
      <c r="B25" s="54"/>
      <c r="D25" s="17">
        <v>0</v>
      </c>
      <c r="F25" s="17">
        <v>0</v>
      </c>
      <c r="H25" s="17">
        <v>0</v>
      </c>
      <c r="J25" s="24">
        <f t="shared" si="1"/>
        <v>0</v>
      </c>
      <c r="L25" s="42">
        <v>0</v>
      </c>
      <c r="N25" s="17">
        <v>21444096690</v>
      </c>
      <c r="P25" s="55">
        <v>0</v>
      </c>
      <c r="Q25" s="55"/>
      <c r="S25" s="17">
        <v>-40218787651</v>
      </c>
      <c r="U25" s="17">
        <f t="shared" si="0"/>
        <v>-18774690961</v>
      </c>
      <c r="W25" s="18">
        <v>-3.7493530093276077</v>
      </c>
      <c r="Y25" s="39"/>
    </row>
    <row r="26" spans="1:25" ht="21.75" customHeight="1">
      <c r="A26" s="54" t="s">
        <v>49</v>
      </c>
      <c r="B26" s="54"/>
      <c r="D26" s="17">
        <v>0</v>
      </c>
      <c r="F26" s="17">
        <v>8538744597</v>
      </c>
      <c r="H26" s="17">
        <v>0</v>
      </c>
      <c r="J26" s="24">
        <f t="shared" si="1"/>
        <v>8538744597</v>
      </c>
      <c r="L26" s="42">
        <v>-0.92689483252489413</v>
      </c>
      <c r="N26" s="17">
        <v>21145080800</v>
      </c>
      <c r="P26" s="55">
        <v>-64376555058</v>
      </c>
      <c r="Q26" s="55"/>
      <c r="S26" s="17">
        <v>-2062350671</v>
      </c>
      <c r="U26" s="17">
        <f t="shared" si="0"/>
        <v>-45293824929</v>
      </c>
      <c r="W26" s="18">
        <v>-9.0452907669303482</v>
      </c>
      <c r="Y26" s="39"/>
    </row>
    <row r="27" spans="1:25" ht="21.75" customHeight="1">
      <c r="A27" s="54" t="s">
        <v>51</v>
      </c>
      <c r="B27" s="54"/>
      <c r="D27" s="17">
        <v>0</v>
      </c>
      <c r="F27" s="17">
        <v>-701574580</v>
      </c>
      <c r="H27" s="17">
        <v>0</v>
      </c>
      <c r="J27" s="24">
        <f t="shared" si="1"/>
        <v>-701574580</v>
      </c>
      <c r="L27" s="42">
        <v>7.6157079702476899E-2</v>
      </c>
      <c r="N27" s="17">
        <v>314354067</v>
      </c>
      <c r="P27" s="55">
        <v>-742921444</v>
      </c>
      <c r="Q27" s="55"/>
      <c r="S27" s="17">
        <v>1104757503</v>
      </c>
      <c r="U27" s="17">
        <f t="shared" si="0"/>
        <v>676190126</v>
      </c>
      <c r="W27" s="18">
        <v>0.13503686899891734</v>
      </c>
      <c r="Y27" s="39"/>
    </row>
    <row r="28" spans="1:25" ht="21.75" customHeight="1">
      <c r="A28" s="54" t="s">
        <v>104</v>
      </c>
      <c r="B28" s="54"/>
      <c r="D28" s="17">
        <v>0</v>
      </c>
      <c r="F28" s="17">
        <v>0</v>
      </c>
      <c r="H28" s="17">
        <v>0</v>
      </c>
      <c r="J28" s="24">
        <f t="shared" si="1"/>
        <v>0</v>
      </c>
      <c r="L28" s="42">
        <v>0</v>
      </c>
      <c r="N28" s="17">
        <v>17021400800</v>
      </c>
      <c r="P28" s="55">
        <v>0</v>
      </c>
      <c r="Q28" s="55"/>
      <c r="S28" s="17">
        <v>-36305191904</v>
      </c>
      <c r="U28" s="17">
        <f t="shared" si="0"/>
        <v>-19283791104</v>
      </c>
      <c r="W28" s="18">
        <v>-3.8510215884361134</v>
      </c>
      <c r="Y28" s="39"/>
    </row>
    <row r="29" spans="1:25" ht="21.75" customHeight="1">
      <c r="A29" s="54" t="s">
        <v>46</v>
      </c>
      <c r="B29" s="54"/>
      <c r="D29" s="17">
        <v>0</v>
      </c>
      <c r="F29" s="17">
        <v>40881523</v>
      </c>
      <c r="H29" s="17">
        <v>0</v>
      </c>
      <c r="J29" s="24">
        <f t="shared" si="1"/>
        <v>40881523</v>
      </c>
      <c r="L29" s="42">
        <v>-4.4377568603891585E-3</v>
      </c>
      <c r="N29" s="17">
        <v>0</v>
      </c>
      <c r="P29" s="55">
        <v>-212178556</v>
      </c>
      <c r="Q29" s="55"/>
      <c r="S29" s="17">
        <v>1347410268</v>
      </c>
      <c r="U29" s="17">
        <f t="shared" si="0"/>
        <v>1135231712</v>
      </c>
      <c r="W29" s="18">
        <v>0.22670862836107231</v>
      </c>
      <c r="Y29" s="39"/>
    </row>
    <row r="30" spans="1:25" ht="21.75" customHeight="1">
      <c r="A30" s="54" t="s">
        <v>105</v>
      </c>
      <c r="B30" s="54"/>
      <c r="D30" s="17">
        <v>0</v>
      </c>
      <c r="F30" s="17">
        <v>0</v>
      </c>
      <c r="H30" s="17">
        <v>0</v>
      </c>
      <c r="J30" s="24">
        <f t="shared" si="1"/>
        <v>0</v>
      </c>
      <c r="L30" s="42">
        <v>0</v>
      </c>
      <c r="N30" s="17">
        <v>0</v>
      </c>
      <c r="P30" s="55">
        <v>0</v>
      </c>
      <c r="Q30" s="55"/>
      <c r="S30" s="17">
        <v>0</v>
      </c>
      <c r="U30" s="17">
        <f t="shared" si="0"/>
        <v>0</v>
      </c>
      <c r="W30" s="18">
        <v>0</v>
      </c>
      <c r="Y30" s="39"/>
    </row>
    <row r="31" spans="1:25" ht="21.75" customHeight="1">
      <c r="A31" s="54" t="s">
        <v>106</v>
      </c>
      <c r="B31" s="54"/>
      <c r="D31" s="17">
        <v>0</v>
      </c>
      <c r="F31" s="17">
        <v>0</v>
      </c>
      <c r="H31" s="17">
        <v>0</v>
      </c>
      <c r="J31" s="24">
        <f t="shared" si="1"/>
        <v>0</v>
      </c>
      <c r="L31" s="42">
        <v>0</v>
      </c>
      <c r="N31" s="17">
        <v>6360588960</v>
      </c>
      <c r="P31" s="55">
        <v>0</v>
      </c>
      <c r="Q31" s="55"/>
      <c r="S31" s="17">
        <v>-41888700391</v>
      </c>
      <c r="U31" s="17">
        <f t="shared" si="0"/>
        <v>-35528111431</v>
      </c>
      <c r="W31" s="18">
        <v>-7.0950532174539394</v>
      </c>
      <c r="Y31" s="39"/>
    </row>
    <row r="32" spans="1:25" ht="21.75" customHeight="1">
      <c r="A32" s="54" t="s">
        <v>107</v>
      </c>
      <c r="B32" s="54"/>
      <c r="D32" s="17">
        <v>0</v>
      </c>
      <c r="F32" s="17">
        <v>0</v>
      </c>
      <c r="H32" s="17">
        <v>0</v>
      </c>
      <c r="J32" s="24">
        <f t="shared" si="1"/>
        <v>0</v>
      </c>
      <c r="L32" s="42">
        <v>0</v>
      </c>
      <c r="N32" s="17">
        <v>0</v>
      </c>
      <c r="P32" s="55">
        <v>0</v>
      </c>
      <c r="Q32" s="55"/>
      <c r="S32" s="17">
        <v>-10436555789</v>
      </c>
      <c r="U32" s="17">
        <f t="shared" si="0"/>
        <v>-10436555789</v>
      </c>
      <c r="W32" s="18">
        <v>-2.0842064423742936</v>
      </c>
      <c r="Y32" s="39"/>
    </row>
    <row r="33" spans="1:25" ht="21.75" customHeight="1">
      <c r="A33" s="54" t="s">
        <v>108</v>
      </c>
      <c r="B33" s="54"/>
      <c r="D33" s="17">
        <v>0</v>
      </c>
      <c r="F33" s="17">
        <v>0</v>
      </c>
      <c r="H33" s="17">
        <v>0</v>
      </c>
      <c r="J33" s="24">
        <f t="shared" si="1"/>
        <v>0</v>
      </c>
      <c r="L33" s="42">
        <v>0</v>
      </c>
      <c r="N33" s="17">
        <v>0</v>
      </c>
      <c r="P33" s="55">
        <v>0</v>
      </c>
      <c r="Q33" s="55"/>
      <c r="S33" s="17">
        <v>458548952</v>
      </c>
      <c r="U33" s="17">
        <f t="shared" si="0"/>
        <v>458548952</v>
      </c>
      <c r="W33" s="18">
        <v>9.1573379113221234E-2</v>
      </c>
      <c r="Y33" s="39"/>
    </row>
    <row r="34" spans="1:25" ht="21.75" customHeight="1">
      <c r="A34" s="54" t="s">
        <v>29</v>
      </c>
      <c r="B34" s="54"/>
      <c r="D34" s="17">
        <v>5173233851</v>
      </c>
      <c r="F34" s="17">
        <v>-20883365660</v>
      </c>
      <c r="H34" s="17">
        <v>0</v>
      </c>
      <c r="J34" s="24">
        <f t="shared" si="1"/>
        <v>-15710131809</v>
      </c>
      <c r="L34" s="42">
        <v>1.7053607619512534</v>
      </c>
      <c r="N34" s="17">
        <v>5173233851</v>
      </c>
      <c r="P34" s="55">
        <v>-51503005277</v>
      </c>
      <c r="Q34" s="55"/>
      <c r="S34" s="17">
        <v>-1342071905</v>
      </c>
      <c r="U34" s="17">
        <f t="shared" si="0"/>
        <v>-47671843331</v>
      </c>
      <c r="W34" s="18">
        <v>-9.5201870232946266</v>
      </c>
      <c r="Y34" s="39"/>
    </row>
    <row r="35" spans="1:25" ht="21.75" customHeight="1">
      <c r="A35" s="54" t="s">
        <v>109</v>
      </c>
      <c r="B35" s="54"/>
      <c r="D35" s="17">
        <v>0</v>
      </c>
      <c r="F35" s="17">
        <v>0</v>
      </c>
      <c r="H35" s="17">
        <v>0</v>
      </c>
      <c r="J35" s="24">
        <f t="shared" si="1"/>
        <v>0</v>
      </c>
      <c r="L35" s="42">
        <v>0</v>
      </c>
      <c r="N35" s="17">
        <v>0</v>
      </c>
      <c r="P35" s="55">
        <v>0</v>
      </c>
      <c r="Q35" s="55"/>
      <c r="S35" s="17">
        <v>11867014259</v>
      </c>
      <c r="U35" s="17">
        <f t="shared" si="0"/>
        <v>11867014259</v>
      </c>
      <c r="W35" s="18">
        <v>2.369872596898682</v>
      </c>
      <c r="Y35" s="39"/>
    </row>
    <row r="36" spans="1:25" ht="21.75" customHeight="1">
      <c r="A36" s="54" t="s">
        <v>32</v>
      </c>
      <c r="B36" s="54"/>
      <c r="D36" s="17">
        <v>0</v>
      </c>
      <c r="F36" s="17">
        <v>-88617328410</v>
      </c>
      <c r="H36" s="17">
        <v>0</v>
      </c>
      <c r="J36" s="24">
        <f t="shared" si="1"/>
        <v>-88617328410</v>
      </c>
      <c r="L36" s="42">
        <v>9.6195574000713364</v>
      </c>
      <c r="N36" s="17">
        <v>37038843360</v>
      </c>
      <c r="P36" s="55">
        <v>-162983601769</v>
      </c>
      <c r="Q36" s="55"/>
      <c r="S36" s="17">
        <v>-5878434800</v>
      </c>
      <c r="U36" s="17">
        <f t="shared" si="0"/>
        <v>-131823193209</v>
      </c>
      <c r="W36" s="18">
        <v>-26.325423261774606</v>
      </c>
      <c r="Y36" s="39"/>
    </row>
    <row r="37" spans="1:25" ht="21.75" customHeight="1">
      <c r="A37" s="54" t="s">
        <v>24</v>
      </c>
      <c r="B37" s="54"/>
      <c r="D37" s="17">
        <v>0</v>
      </c>
      <c r="F37" s="17">
        <v>-88604643744</v>
      </c>
      <c r="H37" s="17">
        <v>0</v>
      </c>
      <c r="J37" s="24">
        <f t="shared" si="1"/>
        <v>-88604643744</v>
      </c>
      <c r="L37" s="42">
        <v>9.6181804586212039</v>
      </c>
      <c r="N37" s="17">
        <f>86404965896</f>
        <v>86404965896</v>
      </c>
      <c r="P37" s="55">
        <v>-209728428740</v>
      </c>
      <c r="Q37" s="55"/>
      <c r="S37" s="17">
        <v>-4331776148</v>
      </c>
      <c r="U37" s="17">
        <f t="shared" si="0"/>
        <v>-127655238992</v>
      </c>
      <c r="W37" s="18">
        <v>-25.493072320887734</v>
      </c>
      <c r="Y37" s="39"/>
    </row>
    <row r="38" spans="1:25" ht="21.75" customHeight="1">
      <c r="A38" s="54" t="s">
        <v>53</v>
      </c>
      <c r="B38" s="54"/>
      <c r="D38" s="17">
        <v>0</v>
      </c>
      <c r="F38" s="17">
        <v>-1004528255</v>
      </c>
      <c r="H38" s="17">
        <v>0</v>
      </c>
      <c r="J38" s="24">
        <f t="shared" si="1"/>
        <v>-1004528255</v>
      </c>
      <c r="L38" s="42">
        <v>0.10904320162145134</v>
      </c>
      <c r="N38" s="17">
        <v>0</v>
      </c>
      <c r="P38" s="55">
        <v>196955721</v>
      </c>
      <c r="Q38" s="55"/>
      <c r="S38" s="17">
        <v>856289443</v>
      </c>
      <c r="U38" s="17">
        <f t="shared" si="0"/>
        <v>1053245164</v>
      </c>
      <c r="W38" s="18">
        <v>0.21033570850280534</v>
      </c>
      <c r="Y38" s="39"/>
    </row>
    <row r="39" spans="1:25" ht="21.75" customHeight="1">
      <c r="A39" s="54" t="s">
        <v>44</v>
      </c>
      <c r="B39" s="54"/>
      <c r="D39" s="17">
        <v>0</v>
      </c>
      <c r="F39" s="17">
        <v>47005860154</v>
      </c>
      <c r="H39" s="17">
        <v>0</v>
      </c>
      <c r="J39" s="24">
        <f t="shared" si="1"/>
        <v>47005860154</v>
      </c>
      <c r="L39" s="42">
        <v>-5.1025637762298359</v>
      </c>
      <c r="N39" s="17">
        <v>22512432810</v>
      </c>
      <c r="P39" s="55">
        <v>582331220519</v>
      </c>
      <c r="Q39" s="55"/>
      <c r="S39" s="17">
        <v>38564108986</v>
      </c>
      <c r="U39" s="17">
        <f t="shared" si="0"/>
        <v>643407762315</v>
      </c>
      <c r="W39" s="18">
        <v>128.49014851278261</v>
      </c>
      <c r="Y39" s="39"/>
    </row>
    <row r="40" spans="1:25" ht="21.75" customHeight="1">
      <c r="A40" s="54" t="s">
        <v>23</v>
      </c>
      <c r="B40" s="54"/>
      <c r="D40" s="17">
        <v>0</v>
      </c>
      <c r="F40" s="17">
        <v>-116935489082</v>
      </c>
      <c r="H40" s="17">
        <v>0</v>
      </c>
      <c r="J40" s="24">
        <f t="shared" si="1"/>
        <v>-116935489082</v>
      </c>
      <c r="L40" s="42">
        <v>12.69354052432457</v>
      </c>
      <c r="N40" s="17">
        <v>29288732200</v>
      </c>
      <c r="P40" s="55">
        <v>-139641613829</v>
      </c>
      <c r="Q40" s="55"/>
      <c r="S40" s="17">
        <v>-1282324487</v>
      </c>
      <c r="U40" s="17">
        <f t="shared" si="0"/>
        <v>-111635206116</v>
      </c>
      <c r="W40" s="18">
        <v>-22.293831459990038</v>
      </c>
      <c r="Y40" s="39"/>
    </row>
    <row r="41" spans="1:25" ht="21.75" customHeight="1">
      <c r="A41" s="54" t="s">
        <v>110</v>
      </c>
      <c r="B41" s="54"/>
      <c r="D41" s="17">
        <v>0</v>
      </c>
      <c r="F41" s="17">
        <v>0</v>
      </c>
      <c r="H41" s="17">
        <v>0</v>
      </c>
      <c r="J41" s="24">
        <f t="shared" si="1"/>
        <v>0</v>
      </c>
      <c r="L41" s="42">
        <v>0</v>
      </c>
      <c r="N41" s="17">
        <v>5591008800</v>
      </c>
      <c r="P41" s="55">
        <v>0</v>
      </c>
      <c r="Q41" s="55"/>
      <c r="S41" s="17">
        <v>-3700023616</v>
      </c>
      <c r="U41" s="17">
        <f t="shared" si="0"/>
        <v>1890985184</v>
      </c>
      <c r="W41" s="18">
        <v>0.37763449768372043</v>
      </c>
      <c r="Y41" s="39"/>
    </row>
    <row r="42" spans="1:25" ht="21.75" customHeight="1">
      <c r="A42" s="54" t="s">
        <v>111</v>
      </c>
      <c r="B42" s="54"/>
      <c r="D42" s="17">
        <v>0</v>
      </c>
      <c r="F42" s="17">
        <v>0</v>
      </c>
      <c r="H42" s="17">
        <v>0</v>
      </c>
      <c r="J42" s="24">
        <f t="shared" si="1"/>
        <v>0</v>
      </c>
      <c r="L42" s="42">
        <v>0</v>
      </c>
      <c r="N42" s="17">
        <v>20590745000</v>
      </c>
      <c r="P42" s="55">
        <v>0</v>
      </c>
      <c r="Q42" s="55"/>
      <c r="S42" s="17">
        <v>-44985630763</v>
      </c>
      <c r="U42" s="17">
        <f t="shared" si="0"/>
        <v>-24394885763</v>
      </c>
      <c r="W42" s="18">
        <v>-4.8717200478934304</v>
      </c>
      <c r="Y42" s="39"/>
    </row>
    <row r="43" spans="1:25" ht="21.75" customHeight="1">
      <c r="A43" s="54" t="s">
        <v>42</v>
      </c>
      <c r="B43" s="54"/>
      <c r="D43" s="17">
        <v>0</v>
      </c>
      <c r="F43" s="17">
        <v>37403618</v>
      </c>
      <c r="H43" s="17">
        <v>0</v>
      </c>
      <c r="J43" s="24">
        <f t="shared" si="1"/>
        <v>37403618</v>
      </c>
      <c r="L43" s="42">
        <v>-4.0602245269305507E-3</v>
      </c>
      <c r="N43" s="17">
        <v>0</v>
      </c>
      <c r="P43" s="55">
        <v>-243941707</v>
      </c>
      <c r="Q43" s="55"/>
      <c r="S43" s="17">
        <v>1788321772</v>
      </c>
      <c r="U43" s="17">
        <f t="shared" si="0"/>
        <v>1544380065</v>
      </c>
      <c r="W43" s="18">
        <v>0.30841658359552038</v>
      </c>
      <c r="Y43" s="39"/>
    </row>
    <row r="44" spans="1:25" ht="21.75" customHeight="1">
      <c r="A44" s="54" t="s">
        <v>112</v>
      </c>
      <c r="B44" s="54"/>
      <c r="D44" s="17">
        <v>0</v>
      </c>
      <c r="F44" s="17">
        <v>0</v>
      </c>
      <c r="H44" s="17">
        <v>0</v>
      </c>
      <c r="J44" s="24">
        <f t="shared" si="1"/>
        <v>0</v>
      </c>
      <c r="L44" s="42">
        <v>0</v>
      </c>
      <c r="N44" s="17">
        <v>42477941369</v>
      </c>
      <c r="P44" s="55">
        <v>0</v>
      </c>
      <c r="Q44" s="55"/>
      <c r="S44" s="17">
        <v>-59310398987</v>
      </c>
      <c r="U44" s="17">
        <f t="shared" si="0"/>
        <v>-16832457618</v>
      </c>
      <c r="W44" s="18">
        <v>-3.3614841253859038</v>
      </c>
      <c r="Y44" s="39"/>
    </row>
    <row r="45" spans="1:25" ht="21.75" customHeight="1">
      <c r="A45" s="54" t="s">
        <v>113</v>
      </c>
      <c r="B45" s="54"/>
      <c r="D45" s="17">
        <v>0</v>
      </c>
      <c r="F45" s="17">
        <v>0</v>
      </c>
      <c r="H45" s="17">
        <v>0</v>
      </c>
      <c r="J45" s="24">
        <f t="shared" si="1"/>
        <v>0</v>
      </c>
      <c r="L45" s="42">
        <v>0</v>
      </c>
      <c r="N45" s="17">
        <v>26544000000</v>
      </c>
      <c r="P45" s="55">
        <v>0</v>
      </c>
      <c r="Q45" s="55"/>
      <c r="S45" s="17">
        <v>-55953638480</v>
      </c>
      <c r="U45" s="17">
        <f t="shared" si="0"/>
        <v>-29409638480</v>
      </c>
      <c r="W45" s="18">
        <v>-5.8731787792022248</v>
      </c>
      <c r="Y45" s="39"/>
    </row>
    <row r="46" spans="1:25" ht="21.75" customHeight="1">
      <c r="A46" s="54" t="s">
        <v>114</v>
      </c>
      <c r="B46" s="54"/>
      <c r="D46" s="17">
        <v>0</v>
      </c>
      <c r="F46" s="17">
        <v>0</v>
      </c>
      <c r="H46" s="17">
        <v>0</v>
      </c>
      <c r="J46" s="24">
        <f t="shared" si="1"/>
        <v>0</v>
      </c>
      <c r="L46" s="42">
        <v>0</v>
      </c>
      <c r="N46" s="17">
        <v>470000000</v>
      </c>
      <c r="P46" s="55">
        <v>0</v>
      </c>
      <c r="Q46" s="55"/>
      <c r="S46" s="17">
        <v>1227473252</v>
      </c>
      <c r="U46" s="17">
        <f t="shared" si="0"/>
        <v>1697473252</v>
      </c>
      <c r="W46" s="18">
        <v>0.33898967811826669</v>
      </c>
      <c r="Y46" s="39"/>
    </row>
    <row r="47" spans="1:25" ht="21.75" customHeight="1">
      <c r="A47" s="54" t="s">
        <v>115</v>
      </c>
      <c r="B47" s="54"/>
      <c r="D47" s="17">
        <v>0</v>
      </c>
      <c r="F47" s="17">
        <v>0</v>
      </c>
      <c r="H47" s="17">
        <v>0</v>
      </c>
      <c r="J47" s="24">
        <f t="shared" si="1"/>
        <v>0</v>
      </c>
      <c r="L47" s="42">
        <v>0</v>
      </c>
      <c r="N47" s="17">
        <v>20250000000</v>
      </c>
      <c r="P47" s="55">
        <v>0</v>
      </c>
      <c r="Q47" s="55"/>
      <c r="S47" s="17">
        <v>-43689213510</v>
      </c>
      <c r="U47" s="17">
        <f t="shared" si="0"/>
        <v>-23439213510</v>
      </c>
      <c r="W47" s="18">
        <v>-4.680869895144733</v>
      </c>
      <c r="Y47" s="39"/>
    </row>
    <row r="48" spans="1:25" ht="21.75" customHeight="1">
      <c r="A48" s="54" t="s">
        <v>116</v>
      </c>
      <c r="B48" s="54"/>
      <c r="D48" s="17">
        <v>0</v>
      </c>
      <c r="F48" s="17">
        <v>0</v>
      </c>
      <c r="H48" s="17">
        <v>0</v>
      </c>
      <c r="J48" s="24">
        <f t="shared" si="1"/>
        <v>0</v>
      </c>
      <c r="L48" s="42">
        <v>0</v>
      </c>
      <c r="N48" s="17">
        <v>33990000000</v>
      </c>
      <c r="P48" s="55">
        <v>0</v>
      </c>
      <c r="Q48" s="55"/>
      <c r="S48" s="17">
        <v>-39642192435</v>
      </c>
      <c r="U48" s="17">
        <f t="shared" si="0"/>
        <v>-5652192435</v>
      </c>
      <c r="W48" s="18">
        <v>-1.1287570463603112</v>
      </c>
      <c r="Y48" s="39"/>
    </row>
    <row r="49" spans="1:25" ht="21.75" customHeight="1">
      <c r="A49" s="54" t="s">
        <v>22</v>
      </c>
      <c r="B49" s="54"/>
      <c r="D49" s="17">
        <v>0</v>
      </c>
      <c r="F49" s="17">
        <v>-134928443868</v>
      </c>
      <c r="H49" s="17">
        <v>0</v>
      </c>
      <c r="J49" s="24">
        <f t="shared" si="1"/>
        <v>-134928443868</v>
      </c>
      <c r="L49" s="42">
        <v>14.646705491790277</v>
      </c>
      <c r="N49" s="17">
        <v>66490614000</v>
      </c>
      <c r="P49" s="55">
        <v>160287227607</v>
      </c>
      <c r="Q49" s="55"/>
      <c r="S49" s="17">
        <v>34159768789</v>
      </c>
      <c r="U49" s="17">
        <f t="shared" si="0"/>
        <v>260937610396</v>
      </c>
      <c r="W49" s="18">
        <v>52.109897138508622</v>
      </c>
      <c r="Y49" s="39"/>
    </row>
    <row r="50" spans="1:25" ht="21.75" customHeight="1">
      <c r="A50" s="54" t="s">
        <v>25</v>
      </c>
      <c r="B50" s="54"/>
      <c r="D50" s="17">
        <v>0</v>
      </c>
      <c r="F50" s="17">
        <v>-27346879123</v>
      </c>
      <c r="H50" s="17">
        <v>0</v>
      </c>
      <c r="J50" s="24">
        <f t="shared" si="1"/>
        <v>-27346879123</v>
      </c>
      <c r="L50" s="42">
        <v>2.9685489074936444</v>
      </c>
      <c r="N50" s="17">
        <v>41060833000</v>
      </c>
      <c r="P50" s="55">
        <v>-45297207807</v>
      </c>
      <c r="Q50" s="55"/>
      <c r="S50" s="17">
        <v>-62118162551</v>
      </c>
      <c r="U50" s="17">
        <f t="shared" si="0"/>
        <v>-66354537358</v>
      </c>
      <c r="W50" s="18">
        <v>-13.251168013500411</v>
      </c>
      <c r="Y50" s="39"/>
    </row>
    <row r="51" spans="1:25" ht="21.75" customHeight="1">
      <c r="A51" s="54" t="s">
        <v>45</v>
      </c>
      <c r="B51" s="54"/>
      <c r="D51" s="17">
        <v>0</v>
      </c>
      <c r="F51" s="17">
        <v>12091756972</v>
      </c>
      <c r="H51" s="17">
        <v>0</v>
      </c>
      <c r="J51" s="24">
        <f t="shared" si="1"/>
        <v>12091756972</v>
      </c>
      <c r="L51" s="42">
        <v>-1.312580195621661</v>
      </c>
      <c r="N51" s="17">
        <v>13815671100</v>
      </c>
      <c r="P51" s="55">
        <v>42277607789</v>
      </c>
      <c r="Q51" s="55"/>
      <c r="S51" s="17">
        <v>0</v>
      </c>
      <c r="U51" s="17">
        <f t="shared" si="0"/>
        <v>56093278889</v>
      </c>
      <c r="W51" s="18">
        <v>11.201968886859536</v>
      </c>
      <c r="Y51" s="39"/>
    </row>
    <row r="52" spans="1:25" ht="21.75" customHeight="1">
      <c r="A52" s="54" t="s">
        <v>31</v>
      </c>
      <c r="B52" s="54"/>
      <c r="D52" s="17">
        <v>0</v>
      </c>
      <c r="F52" s="17">
        <v>-60626182050</v>
      </c>
      <c r="H52" s="17">
        <v>0</v>
      </c>
      <c r="J52" s="24">
        <f t="shared" si="1"/>
        <v>-60626182050</v>
      </c>
      <c r="L52" s="42">
        <v>6.5810722196330493</v>
      </c>
      <c r="N52" s="17">
        <v>98296299750</v>
      </c>
      <c r="P52" s="55">
        <v>-23914157723</v>
      </c>
      <c r="Q52" s="55"/>
      <c r="S52" s="17">
        <v>0</v>
      </c>
      <c r="U52" s="17">
        <f t="shared" si="0"/>
        <v>74382142027</v>
      </c>
      <c r="W52" s="18">
        <v>14.854300857920045</v>
      </c>
      <c r="Y52" s="39"/>
    </row>
    <row r="53" spans="1:25" ht="21.75" customHeight="1">
      <c r="A53" s="54" t="s">
        <v>33</v>
      </c>
      <c r="B53" s="54"/>
      <c r="D53" s="17">
        <v>0</v>
      </c>
      <c r="F53" s="17">
        <v>-56284967811</v>
      </c>
      <c r="H53" s="17">
        <v>0</v>
      </c>
      <c r="J53" s="24">
        <f t="shared" si="1"/>
        <v>-56284967811</v>
      </c>
      <c r="L53" s="42">
        <v>6.1098262420421126</v>
      </c>
      <c r="N53" s="17">
        <v>31327378500</v>
      </c>
      <c r="P53" s="55">
        <v>-29943693119</v>
      </c>
      <c r="Q53" s="55"/>
      <c r="S53" s="17">
        <v>0</v>
      </c>
      <c r="U53" s="17">
        <f t="shared" si="0"/>
        <v>1383685381</v>
      </c>
      <c r="W53" s="18">
        <v>0.27632545100165223</v>
      </c>
      <c r="Y53" s="39"/>
    </row>
    <row r="54" spans="1:25" ht="21.75" customHeight="1">
      <c r="A54" s="54" t="s">
        <v>47</v>
      </c>
      <c r="B54" s="54"/>
      <c r="D54" s="17">
        <v>0</v>
      </c>
      <c r="F54" s="17">
        <v>12182575139</v>
      </c>
      <c r="H54" s="17">
        <v>0</v>
      </c>
      <c r="J54" s="24">
        <f t="shared" si="1"/>
        <v>12182575139</v>
      </c>
      <c r="L54" s="42">
        <v>-1.322438657686595</v>
      </c>
      <c r="N54" s="17">
        <v>32369478644</v>
      </c>
      <c r="P54" s="55">
        <v>47310079115</v>
      </c>
      <c r="Q54" s="55"/>
      <c r="S54" s="17">
        <v>0</v>
      </c>
      <c r="U54" s="17">
        <f t="shared" si="0"/>
        <v>79679557759</v>
      </c>
      <c r="W54" s="18">
        <v>15.91220810431318</v>
      </c>
      <c r="Y54" s="39"/>
    </row>
    <row r="55" spans="1:25" ht="21.75" customHeight="1">
      <c r="A55" s="54" t="s">
        <v>40</v>
      </c>
      <c r="B55" s="54"/>
      <c r="D55" s="17">
        <v>0</v>
      </c>
      <c r="F55" s="17">
        <v>16021701496</v>
      </c>
      <c r="H55" s="17">
        <v>0</v>
      </c>
      <c r="J55" s="24">
        <f t="shared" si="1"/>
        <v>16021701496</v>
      </c>
      <c r="L55" s="42">
        <v>-1.7391821662069988</v>
      </c>
      <c r="N55" s="17">
        <v>14040447000</v>
      </c>
      <c r="P55" s="55">
        <v>60830684431</v>
      </c>
      <c r="Q55" s="55"/>
      <c r="S55" s="17">
        <v>0</v>
      </c>
      <c r="U55" s="17">
        <f t="shared" si="0"/>
        <v>74871131431</v>
      </c>
      <c r="W55" s="18">
        <v>14.951953271865239</v>
      </c>
      <c r="Y55" s="39"/>
    </row>
    <row r="56" spans="1:25" ht="21.75" customHeight="1">
      <c r="A56" s="54" t="s">
        <v>39</v>
      </c>
      <c r="B56" s="54"/>
      <c r="D56" s="17">
        <v>0</v>
      </c>
      <c r="F56" s="17">
        <v>-345809981770</v>
      </c>
      <c r="H56" s="17">
        <v>0</v>
      </c>
      <c r="J56" s="24">
        <f t="shared" si="1"/>
        <v>-345809981770</v>
      </c>
      <c r="L56" s="42">
        <v>37.538244820058864</v>
      </c>
      <c r="N56" s="17">
        <v>34734527240</v>
      </c>
      <c r="P56" s="55">
        <v>-365804791619</v>
      </c>
      <c r="Q56" s="55"/>
      <c r="S56" s="17">
        <v>0</v>
      </c>
      <c r="U56" s="17">
        <f t="shared" si="0"/>
        <v>-331070264379</v>
      </c>
      <c r="W56" s="18">
        <v>-66.115564545205956</v>
      </c>
      <c r="Y56" s="39"/>
    </row>
    <row r="57" spans="1:25" ht="21.75" customHeight="1">
      <c r="A57" s="54" t="s">
        <v>34</v>
      </c>
      <c r="B57" s="54"/>
      <c r="D57" s="17">
        <v>33460167247</v>
      </c>
      <c r="F57" s="17">
        <v>-92526665191</v>
      </c>
      <c r="H57" s="17">
        <v>0</v>
      </c>
      <c r="J57" s="24">
        <f t="shared" si="1"/>
        <v>-59066497944</v>
      </c>
      <c r="L57" s="42">
        <v>6.4117659332346335</v>
      </c>
      <c r="N57" s="17">
        <v>33460167247</v>
      </c>
      <c r="P57" s="55">
        <v>-104722618910</v>
      </c>
      <c r="Q57" s="55"/>
      <c r="S57" s="17">
        <v>0</v>
      </c>
      <c r="U57" s="17">
        <f t="shared" si="0"/>
        <v>-71262451663</v>
      </c>
      <c r="W57" s="18">
        <v>-14.231290845199668</v>
      </c>
      <c r="Y57" s="39"/>
    </row>
    <row r="58" spans="1:25" ht="21.75" customHeight="1">
      <c r="A58" s="54" t="s">
        <v>26</v>
      </c>
      <c r="B58" s="54"/>
      <c r="D58" s="17">
        <v>0</v>
      </c>
      <c r="F58" s="17">
        <v>4165811315</v>
      </c>
      <c r="H58" s="17">
        <v>0</v>
      </c>
      <c r="J58" s="24">
        <f t="shared" si="1"/>
        <v>4165811315</v>
      </c>
      <c r="L58" s="42">
        <v>-0.45220570041453773</v>
      </c>
      <c r="N58" s="17">
        <v>0</v>
      </c>
      <c r="P58" s="55">
        <v>-10132132404</v>
      </c>
      <c r="Q58" s="55"/>
      <c r="S58" s="17">
        <v>0</v>
      </c>
      <c r="U58" s="17">
        <f t="shared" si="0"/>
        <v>-10132132404</v>
      </c>
      <c r="W58" s="18">
        <v>-2.0234123266665884</v>
      </c>
      <c r="Y58" s="39"/>
    </row>
    <row r="59" spans="1:25" ht="21.75" customHeight="1">
      <c r="A59" s="54" t="s">
        <v>20</v>
      </c>
      <c r="B59" s="54"/>
      <c r="D59" s="17">
        <v>0</v>
      </c>
      <c r="F59" s="17">
        <v>1389548504</v>
      </c>
      <c r="H59" s="17">
        <v>0</v>
      </c>
      <c r="J59" s="24">
        <f t="shared" si="1"/>
        <v>1389548504</v>
      </c>
      <c r="L59" s="42">
        <v>-0.15083778572705064</v>
      </c>
      <c r="N59" s="17">
        <v>0</v>
      </c>
      <c r="P59" s="55">
        <v>135900854184</v>
      </c>
      <c r="Q59" s="55"/>
      <c r="S59" s="17">
        <v>0</v>
      </c>
      <c r="U59" s="17">
        <f t="shared" si="0"/>
        <v>135900854184</v>
      </c>
      <c r="W59" s="18">
        <v>27.139742415117396</v>
      </c>
      <c r="Y59" s="39"/>
    </row>
    <row r="60" spans="1:25" ht="21.75" customHeight="1">
      <c r="A60" s="54" t="s">
        <v>52</v>
      </c>
      <c r="B60" s="54"/>
      <c r="D60" s="17">
        <v>0</v>
      </c>
      <c r="F60" s="17">
        <v>-92891950</v>
      </c>
      <c r="H60" s="17">
        <v>0</v>
      </c>
      <c r="J60" s="24">
        <f t="shared" si="1"/>
        <v>-92891950</v>
      </c>
      <c r="L60" s="42">
        <v>1.0083574635598256E-2</v>
      </c>
      <c r="N60" s="17">
        <v>0</v>
      </c>
      <c r="P60" s="55">
        <v>-93725183</v>
      </c>
      <c r="Q60" s="55"/>
      <c r="S60" s="17">
        <v>0</v>
      </c>
      <c r="U60" s="17">
        <f t="shared" si="0"/>
        <v>-93725183</v>
      </c>
      <c r="W60" s="18">
        <v>-1.8717154794228027E-2</v>
      </c>
      <c r="Y60" s="39"/>
    </row>
    <row r="61" spans="1:25" ht="21.75" customHeight="1">
      <c r="A61" s="54" t="s">
        <v>38</v>
      </c>
      <c r="B61" s="54"/>
      <c r="D61" s="17">
        <v>0</v>
      </c>
      <c r="F61" s="17">
        <v>-128324194529</v>
      </c>
      <c r="H61" s="17">
        <v>0</v>
      </c>
      <c r="J61" s="24">
        <f t="shared" si="1"/>
        <v>-128324194529</v>
      </c>
      <c r="L61" s="42">
        <v>13.929803315424003</v>
      </c>
      <c r="N61" s="17">
        <v>0</v>
      </c>
      <c r="P61" s="55">
        <v>-111213125094</v>
      </c>
      <c r="Q61" s="55"/>
      <c r="S61" s="17">
        <v>0</v>
      </c>
      <c r="U61" s="17">
        <f t="shared" si="0"/>
        <v>-111213125094</v>
      </c>
      <c r="W61" s="18">
        <v>-22.209540818226447</v>
      </c>
      <c r="Y61" s="39"/>
    </row>
    <row r="62" spans="1:25" ht="21.75" customHeight="1">
      <c r="A62" s="54" t="s">
        <v>35</v>
      </c>
      <c r="B62" s="54"/>
      <c r="D62" s="17">
        <v>0</v>
      </c>
      <c r="F62" s="17">
        <v>17508092059</v>
      </c>
      <c r="H62" s="17">
        <v>0</v>
      </c>
      <c r="J62" s="24">
        <f t="shared" si="1"/>
        <v>17508092059</v>
      </c>
      <c r="L62" s="42">
        <v>-1.9005323174274158</v>
      </c>
      <c r="N62" s="17">
        <v>0</v>
      </c>
      <c r="P62" s="55">
        <v>35936215677</v>
      </c>
      <c r="Q62" s="55"/>
      <c r="S62" s="17">
        <v>0</v>
      </c>
      <c r="U62" s="17">
        <f t="shared" si="0"/>
        <v>35936215677</v>
      </c>
      <c r="W62" s="18">
        <v>7.1765526618942213</v>
      </c>
      <c r="Y62" s="39"/>
    </row>
    <row r="63" spans="1:25" ht="21.75" customHeight="1">
      <c r="A63" s="54" t="s">
        <v>27</v>
      </c>
      <c r="B63" s="54"/>
      <c r="D63" s="17">
        <v>0</v>
      </c>
      <c r="F63" s="17">
        <v>10005582189</v>
      </c>
      <c r="H63" s="17">
        <v>0</v>
      </c>
      <c r="J63" s="24">
        <f t="shared" si="1"/>
        <v>10005582189</v>
      </c>
      <c r="L63" s="42">
        <v>-1.086122476440575</v>
      </c>
      <c r="N63" s="17">
        <v>0</v>
      </c>
      <c r="P63" s="55">
        <v>11917345869</v>
      </c>
      <c r="Q63" s="55"/>
      <c r="S63" s="17">
        <v>0</v>
      </c>
      <c r="U63" s="17">
        <f t="shared" si="0"/>
        <v>11917345869</v>
      </c>
      <c r="W63" s="18">
        <v>2.3799239460159489</v>
      </c>
      <c r="Y63" s="39"/>
    </row>
    <row r="64" spans="1:25" ht="21.75" customHeight="1">
      <c r="A64" s="57" t="s">
        <v>36</v>
      </c>
      <c r="B64" s="57"/>
      <c r="D64" s="20">
        <v>0</v>
      </c>
      <c r="F64" s="20">
        <f>10602206495-13</f>
        <v>10602206482</v>
      </c>
      <c r="H64" s="20">
        <v>0</v>
      </c>
      <c r="J64" s="24">
        <f t="shared" si="1"/>
        <v>10602206482</v>
      </c>
      <c r="L64" s="42">
        <v>-1.1508870291050042</v>
      </c>
      <c r="N64" s="20">
        <v>0</v>
      </c>
      <c r="P64" s="55">
        <v>18611151551</v>
      </c>
      <c r="Q64" s="59"/>
      <c r="S64" s="20">
        <v>0</v>
      </c>
      <c r="U64" s="20">
        <f t="shared" si="0"/>
        <v>18611151551</v>
      </c>
      <c r="W64" s="21">
        <v>3.7166937777961344</v>
      </c>
      <c r="Y64" s="39"/>
    </row>
    <row r="65" spans="1:25" ht="21.75" customHeight="1">
      <c r="A65" s="56" t="s">
        <v>54</v>
      </c>
      <c r="B65" s="56"/>
      <c r="D65" s="22">
        <f>SUM(D9:D64)</f>
        <v>38633401098</v>
      </c>
      <c r="F65" s="22">
        <f>SUM(F9:F64)</f>
        <v>-1012506336551</v>
      </c>
      <c r="H65" s="22">
        <v>40166017728</v>
      </c>
      <c r="J65" s="22">
        <f>SUM(J9:J64)</f>
        <v>-933706917725</v>
      </c>
      <c r="L65" s="23">
        <f>SUM(L9:L64)</f>
        <v>101.35542845913382</v>
      </c>
      <c r="N65" s="22">
        <f>SUM(N9:N64)</f>
        <v>880866825802</v>
      </c>
      <c r="Q65" s="22">
        <v>-50935407452</v>
      </c>
      <c r="S65" s="22">
        <v>-342318159588</v>
      </c>
      <c r="U65" s="22">
        <f>SUM(U9:U64)</f>
        <v>487613258762</v>
      </c>
      <c r="W65" s="23">
        <f>SUM(W9:W64)</f>
        <v>97.377594279717954</v>
      </c>
      <c r="Y65" s="39"/>
    </row>
    <row r="68" spans="1:25">
      <c r="D68" s="36"/>
      <c r="F68" s="36"/>
      <c r="H68" s="36"/>
      <c r="J68" s="36"/>
    </row>
    <row r="69" spans="1:25">
      <c r="J69" s="36"/>
    </row>
    <row r="70" spans="1:25">
      <c r="D70" s="36"/>
      <c r="E70" s="36"/>
      <c r="F70" s="36"/>
      <c r="G70" s="36"/>
      <c r="H70" s="36"/>
      <c r="I70" s="36"/>
      <c r="J70" s="36"/>
    </row>
  </sheetData>
  <mergeCells count="123">
    <mergeCell ref="A64:B64"/>
    <mergeCell ref="P64:Q64"/>
    <mergeCell ref="A65:B65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0"/>
  <sheetViews>
    <sheetView rightToLeft="1" workbookViewId="0">
      <selection activeCell="H19" sqref="H19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1.75" customHeight="1">
      <c r="A2" s="48" t="s">
        <v>71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4.45" customHeight="1"/>
    <row r="5" spans="1:10" ht="14.45" customHeight="1">
      <c r="A5" s="1" t="s">
        <v>117</v>
      </c>
      <c r="B5" s="49" t="s">
        <v>118</v>
      </c>
      <c r="C5" s="49"/>
      <c r="D5" s="49"/>
      <c r="E5" s="49"/>
      <c r="F5" s="49"/>
      <c r="G5" s="49"/>
      <c r="H5" s="49"/>
      <c r="I5" s="49"/>
      <c r="J5" s="49"/>
    </row>
    <row r="6" spans="1:10" ht="14.45" customHeight="1">
      <c r="D6" s="50" t="s">
        <v>90</v>
      </c>
      <c r="E6" s="50"/>
      <c r="F6" s="50"/>
      <c r="H6" s="50" t="s">
        <v>91</v>
      </c>
      <c r="I6" s="50"/>
      <c r="J6" s="50"/>
    </row>
    <row r="7" spans="1:10" ht="36.4" customHeight="1">
      <c r="A7" s="50" t="s">
        <v>119</v>
      </c>
      <c r="B7" s="50"/>
      <c r="D7" s="12" t="s">
        <v>120</v>
      </c>
      <c r="E7" s="30"/>
      <c r="F7" s="12" t="s">
        <v>121</v>
      </c>
      <c r="G7" s="31"/>
      <c r="H7" s="12" t="s">
        <v>120</v>
      </c>
      <c r="I7" s="30"/>
      <c r="J7" s="12" t="s">
        <v>121</v>
      </c>
    </row>
    <row r="8" spans="1:10" ht="21.75" customHeight="1">
      <c r="A8" s="52" t="s">
        <v>168</v>
      </c>
      <c r="B8" s="52"/>
      <c r="D8" s="32">
        <f>D9</f>
        <v>722513439</v>
      </c>
      <c r="E8" s="31"/>
      <c r="F8" s="32">
        <f>D8/$D$9*100</f>
        <v>100</v>
      </c>
      <c r="G8" s="31"/>
      <c r="H8" s="32">
        <f>H9</f>
        <v>1999469306</v>
      </c>
      <c r="I8" s="31"/>
      <c r="J8" s="32">
        <f>H8/H9*100</f>
        <v>100</v>
      </c>
    </row>
    <row r="9" spans="1:10" ht="21.75" customHeight="1" thickBot="1">
      <c r="A9" s="56" t="s">
        <v>54</v>
      </c>
      <c r="B9" s="56"/>
      <c r="D9" s="33">
        <v>722513439</v>
      </c>
      <c r="E9" s="31"/>
      <c r="F9" s="33">
        <f>D9/$D$9*100</f>
        <v>100</v>
      </c>
      <c r="G9" s="31"/>
      <c r="H9" s="33">
        <v>1999469306</v>
      </c>
      <c r="I9" s="31"/>
      <c r="J9" s="33">
        <f>SUM(J8:J8)</f>
        <v>100</v>
      </c>
    </row>
    <row r="10" spans="1:10" ht="13.5" thickTop="1"/>
  </sheetData>
  <mergeCells count="9">
    <mergeCell ref="A9:B9"/>
    <mergeCell ref="A7:B7"/>
    <mergeCell ref="A8:B8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9" sqref="D9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8" t="s">
        <v>0</v>
      </c>
      <c r="B1" s="48"/>
      <c r="C1" s="48"/>
      <c r="D1" s="48"/>
      <c r="E1" s="48"/>
      <c r="F1" s="48"/>
    </row>
    <row r="2" spans="1:6" ht="21.75" customHeight="1">
      <c r="A2" s="48" t="s">
        <v>71</v>
      </c>
      <c r="B2" s="48"/>
      <c r="C2" s="48"/>
      <c r="D2" s="48"/>
      <c r="E2" s="48"/>
      <c r="F2" s="48"/>
    </row>
    <row r="3" spans="1:6" ht="21.75" customHeight="1">
      <c r="A3" s="48" t="s">
        <v>2</v>
      </c>
      <c r="B3" s="48"/>
      <c r="C3" s="48"/>
      <c r="D3" s="48"/>
      <c r="E3" s="48"/>
      <c r="F3" s="48"/>
    </row>
    <row r="4" spans="1:6" ht="14.45" customHeight="1"/>
    <row r="5" spans="1:6" ht="29.1" customHeight="1">
      <c r="A5" s="1" t="s">
        <v>122</v>
      </c>
      <c r="B5" s="49" t="s">
        <v>86</v>
      </c>
      <c r="C5" s="49"/>
      <c r="D5" s="49"/>
      <c r="E5" s="49"/>
      <c r="F5" s="49"/>
    </row>
    <row r="6" spans="1:6" ht="14.45" customHeight="1">
      <c r="D6" s="2" t="s">
        <v>90</v>
      </c>
      <c r="F6" s="2" t="s">
        <v>9</v>
      </c>
    </row>
    <row r="7" spans="1:6" ht="14.45" customHeight="1">
      <c r="A7" s="50" t="s">
        <v>86</v>
      </c>
      <c r="B7" s="50"/>
      <c r="D7" s="4" t="s">
        <v>68</v>
      </c>
      <c r="F7" s="4" t="s">
        <v>68</v>
      </c>
    </row>
    <row r="8" spans="1:6" ht="21.75" customHeight="1">
      <c r="A8" s="52" t="s">
        <v>86</v>
      </c>
      <c r="B8" s="52"/>
      <c r="D8" s="15">
        <f>8209418917+5722241+672556191</f>
        <v>8887697349</v>
      </c>
      <c r="E8" s="13"/>
      <c r="F8" s="15">
        <v>8209418917</v>
      </c>
    </row>
    <row r="9" spans="1:6" ht="21.75" customHeight="1">
      <c r="A9" s="54" t="s">
        <v>123</v>
      </c>
      <c r="B9" s="54"/>
      <c r="D9" s="17">
        <v>639</v>
      </c>
      <c r="E9" s="13"/>
      <c r="F9" s="17">
        <v>639</v>
      </c>
    </row>
    <row r="10" spans="1:6" ht="21.75" customHeight="1">
      <c r="A10" s="57" t="s">
        <v>124</v>
      </c>
      <c r="B10" s="57"/>
      <c r="D10" s="20">
        <v>2876272504</v>
      </c>
      <c r="E10" s="13"/>
      <c r="F10" s="20">
        <v>2922675161</v>
      </c>
    </row>
    <row r="11" spans="1:6" ht="21.75" customHeight="1">
      <c r="A11" s="56" t="s">
        <v>54</v>
      </c>
      <c r="B11" s="56"/>
      <c r="D11" s="22">
        <f>SUM(D8:D10)</f>
        <v>11763970492</v>
      </c>
      <c r="E11" s="13"/>
      <c r="F11" s="22">
        <v>11132094717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0"/>
  <sheetViews>
    <sheetView rightToLeft="1" topLeftCell="A31" workbookViewId="0">
      <selection activeCell="O44" sqref="O44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710937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4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21.75" customHeight="1">
      <c r="A2" s="48" t="s">
        <v>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14.45" customHeight="1"/>
    <row r="5" spans="1:19" ht="21.75" customHeight="1">
      <c r="A5" s="49" t="s">
        <v>93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4.45" customHeight="1">
      <c r="A6" s="50" t="s">
        <v>55</v>
      </c>
      <c r="C6" s="50" t="s">
        <v>125</v>
      </c>
      <c r="D6" s="50"/>
      <c r="E6" s="50"/>
      <c r="F6" s="50"/>
      <c r="G6" s="50"/>
      <c r="I6" s="50" t="s">
        <v>90</v>
      </c>
      <c r="J6" s="50"/>
      <c r="K6" s="50"/>
      <c r="L6" s="50"/>
      <c r="M6" s="50"/>
      <c r="O6" s="50" t="s">
        <v>91</v>
      </c>
      <c r="P6" s="50"/>
      <c r="Q6" s="50"/>
      <c r="R6" s="50"/>
      <c r="S6" s="50"/>
    </row>
    <row r="7" spans="1:19" ht="39" customHeight="1">
      <c r="A7" s="50"/>
      <c r="C7" s="9" t="s">
        <v>126</v>
      </c>
      <c r="D7" s="3"/>
      <c r="E7" s="9" t="s">
        <v>127</v>
      </c>
      <c r="F7" s="3"/>
      <c r="G7" s="9" t="s">
        <v>128</v>
      </c>
      <c r="I7" s="9" t="s">
        <v>129</v>
      </c>
      <c r="J7" s="3"/>
      <c r="K7" s="9" t="s">
        <v>130</v>
      </c>
      <c r="L7" s="3"/>
      <c r="M7" s="9" t="s">
        <v>131</v>
      </c>
      <c r="O7" s="9" t="s">
        <v>129</v>
      </c>
      <c r="P7" s="3"/>
      <c r="Q7" s="9" t="s">
        <v>130</v>
      </c>
      <c r="R7" s="3"/>
      <c r="S7" s="9" t="s">
        <v>131</v>
      </c>
    </row>
    <row r="8" spans="1:19" ht="21.75" customHeight="1">
      <c r="A8" s="5" t="s">
        <v>45</v>
      </c>
      <c r="C8" s="26" t="s">
        <v>132</v>
      </c>
      <c r="D8" s="13"/>
      <c r="E8" s="15">
        <v>13157782</v>
      </c>
      <c r="F8" s="13"/>
      <c r="G8" s="15">
        <v>1050</v>
      </c>
      <c r="H8" s="13"/>
      <c r="I8" s="15">
        <v>0</v>
      </c>
      <c r="J8" s="13"/>
      <c r="K8" s="15">
        <v>0</v>
      </c>
      <c r="L8" s="13"/>
      <c r="M8" s="15">
        <v>0</v>
      </c>
      <c r="N8" s="13"/>
      <c r="O8" s="15">
        <v>13815671100</v>
      </c>
      <c r="P8" s="13"/>
      <c r="Q8" s="15">
        <v>0</v>
      </c>
      <c r="R8" s="13"/>
      <c r="S8" s="15">
        <v>13815671100</v>
      </c>
    </row>
    <row r="9" spans="1:19" ht="21.75" customHeight="1">
      <c r="A9" s="6" t="s">
        <v>25</v>
      </c>
      <c r="C9" s="27" t="s">
        <v>133</v>
      </c>
      <c r="D9" s="13"/>
      <c r="E9" s="17">
        <v>41060833</v>
      </c>
      <c r="F9" s="13"/>
      <c r="G9" s="17">
        <v>1000</v>
      </c>
      <c r="H9" s="13"/>
      <c r="I9" s="17">
        <v>0</v>
      </c>
      <c r="J9" s="13"/>
      <c r="K9" s="17">
        <v>0</v>
      </c>
      <c r="L9" s="13"/>
      <c r="M9" s="17">
        <v>0</v>
      </c>
      <c r="N9" s="13"/>
      <c r="O9" s="17">
        <v>41060833000</v>
      </c>
      <c r="P9" s="13"/>
      <c r="Q9" s="17">
        <v>0</v>
      </c>
      <c r="R9" s="13"/>
      <c r="S9" s="17">
        <v>41060833000</v>
      </c>
    </row>
    <row r="10" spans="1:19" ht="21.75" customHeight="1">
      <c r="A10" s="6" t="s">
        <v>31</v>
      </c>
      <c r="C10" s="27" t="s">
        <v>134</v>
      </c>
      <c r="D10" s="13"/>
      <c r="E10" s="17">
        <v>59573515</v>
      </c>
      <c r="F10" s="13"/>
      <c r="G10" s="17">
        <v>1650</v>
      </c>
      <c r="H10" s="13"/>
      <c r="I10" s="17">
        <v>0</v>
      </c>
      <c r="J10" s="13"/>
      <c r="K10" s="17">
        <v>0</v>
      </c>
      <c r="L10" s="13"/>
      <c r="M10" s="17">
        <v>0</v>
      </c>
      <c r="N10" s="13"/>
      <c r="O10" s="17">
        <v>98296299750</v>
      </c>
      <c r="P10" s="13"/>
      <c r="Q10" s="17">
        <v>0</v>
      </c>
      <c r="R10" s="13"/>
      <c r="S10" s="17">
        <v>98296299750</v>
      </c>
    </row>
    <row r="11" spans="1:19" ht="21.75" customHeight="1">
      <c r="A11" s="6" t="s">
        <v>99</v>
      </c>
      <c r="C11" s="27" t="s">
        <v>135</v>
      </c>
      <c r="D11" s="13"/>
      <c r="E11" s="17">
        <v>5216001</v>
      </c>
      <c r="F11" s="13"/>
      <c r="G11" s="17">
        <v>360</v>
      </c>
      <c r="H11" s="13"/>
      <c r="I11" s="17">
        <v>0</v>
      </c>
      <c r="J11" s="13"/>
      <c r="K11" s="17">
        <v>0</v>
      </c>
      <c r="L11" s="13"/>
      <c r="M11" s="17">
        <v>0</v>
      </c>
      <c r="N11" s="13"/>
      <c r="O11" s="17">
        <v>1877760360</v>
      </c>
      <c r="P11" s="13"/>
      <c r="Q11" s="17">
        <v>0</v>
      </c>
      <c r="R11" s="13"/>
      <c r="S11" s="17">
        <v>1877760360</v>
      </c>
    </row>
    <row r="12" spans="1:19" ht="21.75" customHeight="1">
      <c r="A12" s="6" t="s">
        <v>97</v>
      </c>
      <c r="C12" s="27" t="s">
        <v>136</v>
      </c>
      <c r="D12" s="13"/>
      <c r="E12" s="17">
        <v>11563426</v>
      </c>
      <c r="F12" s="13"/>
      <c r="G12" s="17">
        <v>620</v>
      </c>
      <c r="H12" s="13"/>
      <c r="I12" s="17">
        <v>0</v>
      </c>
      <c r="J12" s="13"/>
      <c r="K12" s="17">
        <v>0</v>
      </c>
      <c r="L12" s="13"/>
      <c r="M12" s="17">
        <v>0</v>
      </c>
      <c r="N12" s="13"/>
      <c r="O12" s="17">
        <v>7169324120</v>
      </c>
      <c r="P12" s="13"/>
      <c r="Q12" s="17">
        <v>0</v>
      </c>
      <c r="R12" s="13"/>
      <c r="S12" s="17">
        <v>7169324120</v>
      </c>
    </row>
    <row r="13" spans="1:19" ht="21.75" customHeight="1">
      <c r="A13" s="6" t="s">
        <v>32</v>
      </c>
      <c r="C13" s="27" t="s">
        <v>137</v>
      </c>
      <c r="D13" s="13"/>
      <c r="E13" s="17">
        <v>15497424</v>
      </c>
      <c r="F13" s="13"/>
      <c r="G13" s="17">
        <v>2390</v>
      </c>
      <c r="H13" s="13"/>
      <c r="I13" s="17">
        <v>0</v>
      </c>
      <c r="J13" s="13"/>
      <c r="K13" s="17">
        <v>0</v>
      </c>
      <c r="L13" s="13"/>
      <c r="M13" s="17">
        <v>0</v>
      </c>
      <c r="N13" s="13"/>
      <c r="O13" s="17">
        <v>37038843360</v>
      </c>
      <c r="P13" s="13"/>
      <c r="Q13" s="17">
        <v>0</v>
      </c>
      <c r="R13" s="13"/>
      <c r="S13" s="17">
        <v>37038843360</v>
      </c>
    </row>
    <row r="14" spans="1:19" ht="21.75" customHeight="1">
      <c r="A14" s="6" t="s">
        <v>33</v>
      </c>
      <c r="C14" s="27" t="s">
        <v>138</v>
      </c>
      <c r="D14" s="13"/>
      <c r="E14" s="17">
        <v>20884919</v>
      </c>
      <c r="F14" s="13"/>
      <c r="G14" s="17">
        <v>1500</v>
      </c>
      <c r="H14" s="13"/>
      <c r="I14" s="17">
        <v>0</v>
      </c>
      <c r="J14" s="13"/>
      <c r="K14" s="17">
        <v>0</v>
      </c>
      <c r="L14" s="13"/>
      <c r="M14" s="17">
        <v>0</v>
      </c>
      <c r="N14" s="13"/>
      <c r="O14" s="17">
        <v>31327378500</v>
      </c>
      <c r="P14" s="13"/>
      <c r="Q14" s="17">
        <v>0</v>
      </c>
      <c r="R14" s="13"/>
      <c r="S14" s="17">
        <v>31327378500</v>
      </c>
    </row>
    <row r="15" spans="1:19" ht="21.75" customHeight="1">
      <c r="A15" s="6" t="s">
        <v>44</v>
      </c>
      <c r="C15" s="27" t="s">
        <v>135</v>
      </c>
      <c r="D15" s="13"/>
      <c r="E15" s="17">
        <v>60844413</v>
      </c>
      <c r="F15" s="13"/>
      <c r="G15" s="17">
        <v>370</v>
      </c>
      <c r="H15" s="13"/>
      <c r="I15" s="17">
        <v>0</v>
      </c>
      <c r="J15" s="13"/>
      <c r="K15" s="17">
        <v>0</v>
      </c>
      <c r="L15" s="13"/>
      <c r="M15" s="17">
        <v>0</v>
      </c>
      <c r="N15" s="13"/>
      <c r="O15" s="17">
        <v>22512432810</v>
      </c>
      <c r="P15" s="13"/>
      <c r="Q15" s="17">
        <v>0</v>
      </c>
      <c r="R15" s="13"/>
      <c r="S15" s="17">
        <v>22512432810</v>
      </c>
    </row>
    <row r="16" spans="1:19" ht="21.75" customHeight="1">
      <c r="A16" s="6" t="s">
        <v>41</v>
      </c>
      <c r="C16" s="27" t="s">
        <v>135</v>
      </c>
      <c r="D16" s="13"/>
      <c r="E16" s="17">
        <v>66300000</v>
      </c>
      <c r="F16" s="13"/>
      <c r="G16" s="17">
        <v>115</v>
      </c>
      <c r="H16" s="13"/>
      <c r="I16" s="17">
        <v>0</v>
      </c>
      <c r="J16" s="13"/>
      <c r="K16" s="17">
        <v>0</v>
      </c>
      <c r="L16" s="13"/>
      <c r="M16" s="17">
        <v>0</v>
      </c>
      <c r="N16" s="13"/>
      <c r="O16" s="17">
        <v>7624500000</v>
      </c>
      <c r="P16" s="13"/>
      <c r="Q16" s="17">
        <v>0</v>
      </c>
      <c r="R16" s="13"/>
      <c r="S16" s="17">
        <v>7624500000</v>
      </c>
    </row>
    <row r="17" spans="1:19" ht="21.75" customHeight="1">
      <c r="A17" s="6" t="s">
        <v>30</v>
      </c>
      <c r="C17" s="27" t="s">
        <v>132</v>
      </c>
      <c r="D17" s="13"/>
      <c r="E17" s="17">
        <v>29116440</v>
      </c>
      <c r="F17" s="13"/>
      <c r="G17" s="17">
        <v>2000</v>
      </c>
      <c r="H17" s="13"/>
      <c r="I17" s="17">
        <v>0</v>
      </c>
      <c r="J17" s="13"/>
      <c r="K17" s="17">
        <v>0</v>
      </c>
      <c r="L17" s="13"/>
      <c r="M17" s="17">
        <v>0</v>
      </c>
      <c r="N17" s="13"/>
      <c r="O17" s="17">
        <v>58232880000</v>
      </c>
      <c r="P17" s="13"/>
      <c r="Q17" s="17">
        <v>0</v>
      </c>
      <c r="R17" s="13"/>
      <c r="S17" s="17">
        <v>58232880000</v>
      </c>
    </row>
    <row r="18" spans="1:19" ht="21.75" customHeight="1">
      <c r="A18" s="6" t="s">
        <v>103</v>
      </c>
      <c r="C18" s="27" t="s">
        <v>135</v>
      </c>
      <c r="D18" s="13"/>
      <c r="E18" s="17">
        <v>10359467</v>
      </c>
      <c r="F18" s="13"/>
      <c r="G18" s="17">
        <v>2070</v>
      </c>
      <c r="H18" s="13"/>
      <c r="I18" s="17">
        <v>0</v>
      </c>
      <c r="J18" s="13"/>
      <c r="K18" s="17">
        <v>0</v>
      </c>
      <c r="L18" s="13"/>
      <c r="M18" s="17">
        <v>0</v>
      </c>
      <c r="N18" s="13"/>
      <c r="O18" s="17">
        <v>21444096690</v>
      </c>
      <c r="P18" s="13"/>
      <c r="Q18" s="17">
        <v>0</v>
      </c>
      <c r="R18" s="13"/>
      <c r="S18" s="17">
        <v>21444096690</v>
      </c>
    </row>
    <row r="19" spans="1:19" ht="21.75" customHeight="1">
      <c r="A19" s="6" t="s">
        <v>112</v>
      </c>
      <c r="C19" s="27" t="s">
        <v>133</v>
      </c>
      <c r="D19" s="13"/>
      <c r="E19" s="17">
        <v>21270877</v>
      </c>
      <c r="F19" s="13"/>
      <c r="G19" s="17">
        <v>1997</v>
      </c>
      <c r="H19" s="13"/>
      <c r="I19" s="17">
        <v>0</v>
      </c>
      <c r="J19" s="13"/>
      <c r="K19" s="17">
        <v>0</v>
      </c>
      <c r="L19" s="13"/>
      <c r="M19" s="17">
        <v>0</v>
      </c>
      <c r="N19" s="13"/>
      <c r="O19" s="17">
        <v>42477941369</v>
      </c>
      <c r="P19" s="13"/>
      <c r="Q19" s="17">
        <v>0</v>
      </c>
      <c r="R19" s="13"/>
      <c r="S19" s="17">
        <v>42477941369</v>
      </c>
    </row>
    <row r="20" spans="1:19" ht="21.75" customHeight="1">
      <c r="A20" s="6" t="s">
        <v>47</v>
      </c>
      <c r="C20" s="27" t="s">
        <v>139</v>
      </c>
      <c r="D20" s="13"/>
      <c r="E20" s="17">
        <v>26122298</v>
      </c>
      <c r="F20" s="13"/>
      <c r="G20" s="17">
        <v>1240</v>
      </c>
      <c r="H20" s="13"/>
      <c r="I20" s="17">
        <v>0</v>
      </c>
      <c r="J20" s="13"/>
      <c r="K20" s="17">
        <v>0</v>
      </c>
      <c r="L20" s="13"/>
      <c r="M20" s="17">
        <v>0</v>
      </c>
      <c r="N20" s="13"/>
      <c r="O20" s="17">
        <v>32391649520</v>
      </c>
      <c r="P20" s="13"/>
      <c r="Q20" s="17">
        <v>22170876</v>
      </c>
      <c r="R20" s="13"/>
      <c r="S20" s="17">
        <v>32369478644</v>
      </c>
    </row>
    <row r="21" spans="1:19" ht="21.75" customHeight="1">
      <c r="A21" s="6" t="s">
        <v>40</v>
      </c>
      <c r="C21" s="27" t="s">
        <v>140</v>
      </c>
      <c r="D21" s="13"/>
      <c r="E21" s="17">
        <v>14040447</v>
      </c>
      <c r="F21" s="13"/>
      <c r="G21" s="17">
        <v>1000</v>
      </c>
      <c r="H21" s="13"/>
      <c r="I21" s="17">
        <v>0</v>
      </c>
      <c r="J21" s="13"/>
      <c r="K21" s="17">
        <v>0</v>
      </c>
      <c r="L21" s="13"/>
      <c r="M21" s="17">
        <v>0</v>
      </c>
      <c r="N21" s="13"/>
      <c r="O21" s="17">
        <v>14040447000</v>
      </c>
      <c r="P21" s="13"/>
      <c r="Q21" s="17">
        <v>0</v>
      </c>
      <c r="R21" s="13"/>
      <c r="S21" s="17">
        <v>14040447000</v>
      </c>
    </row>
    <row r="22" spans="1:19" ht="21.75" customHeight="1">
      <c r="A22" s="6" t="s">
        <v>39</v>
      </c>
      <c r="C22" s="27" t="s">
        <v>141</v>
      </c>
      <c r="D22" s="13"/>
      <c r="E22" s="17">
        <v>124051883</v>
      </c>
      <c r="F22" s="13"/>
      <c r="G22" s="17">
        <v>280</v>
      </c>
      <c r="H22" s="13"/>
      <c r="I22" s="17">
        <v>0</v>
      </c>
      <c r="J22" s="13"/>
      <c r="K22" s="17">
        <v>0</v>
      </c>
      <c r="L22" s="13"/>
      <c r="M22" s="17">
        <v>0</v>
      </c>
      <c r="N22" s="13"/>
      <c r="O22" s="17">
        <v>34734527240</v>
      </c>
      <c r="P22" s="13"/>
      <c r="Q22" s="17">
        <v>0</v>
      </c>
      <c r="R22" s="13"/>
      <c r="S22" s="17">
        <v>34734527240</v>
      </c>
    </row>
    <row r="23" spans="1:19" ht="21.75" customHeight="1">
      <c r="A23" s="6" t="s">
        <v>29</v>
      </c>
      <c r="C23" s="27" t="s">
        <v>142</v>
      </c>
      <c r="D23" s="13"/>
      <c r="E23" s="17">
        <v>17250862</v>
      </c>
      <c r="F23" s="13"/>
      <c r="G23" s="17">
        <v>350</v>
      </c>
      <c r="H23" s="13"/>
      <c r="I23" s="17">
        <v>6037801700</v>
      </c>
      <c r="J23" s="13"/>
      <c r="K23" s="17">
        <v>864567849</v>
      </c>
      <c r="L23" s="13"/>
      <c r="M23" s="17">
        <v>5173233851</v>
      </c>
      <c r="N23" s="13"/>
      <c r="O23" s="17">
        <v>6037801700</v>
      </c>
      <c r="P23" s="13"/>
      <c r="Q23" s="17">
        <v>864567849</v>
      </c>
      <c r="R23" s="13"/>
      <c r="S23" s="17">
        <v>5173233851</v>
      </c>
    </row>
    <row r="24" spans="1:19" ht="21.75" customHeight="1">
      <c r="A24" s="6" t="s">
        <v>111</v>
      </c>
      <c r="C24" s="27" t="s">
        <v>143</v>
      </c>
      <c r="D24" s="13"/>
      <c r="E24" s="17">
        <v>14707675</v>
      </c>
      <c r="F24" s="13"/>
      <c r="G24" s="17">
        <v>1400</v>
      </c>
      <c r="H24" s="13"/>
      <c r="I24" s="17">
        <v>0</v>
      </c>
      <c r="J24" s="13"/>
      <c r="K24" s="17">
        <v>0</v>
      </c>
      <c r="L24" s="13"/>
      <c r="M24" s="17">
        <v>0</v>
      </c>
      <c r="N24" s="13"/>
      <c r="O24" s="17">
        <v>20590745000</v>
      </c>
      <c r="P24" s="13"/>
      <c r="Q24" s="17">
        <v>0</v>
      </c>
      <c r="R24" s="13"/>
      <c r="S24" s="17">
        <v>20590745000</v>
      </c>
    </row>
    <row r="25" spans="1:19" ht="21.75" customHeight="1">
      <c r="A25" s="6" t="s">
        <v>43</v>
      </c>
      <c r="C25" s="27" t="s">
        <v>144</v>
      </c>
      <c r="D25" s="13"/>
      <c r="E25" s="17">
        <v>4607501</v>
      </c>
      <c r="F25" s="13"/>
      <c r="G25" s="17">
        <v>1940</v>
      </c>
      <c r="H25" s="13"/>
      <c r="I25" s="17">
        <v>0</v>
      </c>
      <c r="J25" s="13"/>
      <c r="K25" s="17">
        <v>0</v>
      </c>
      <c r="L25" s="13"/>
      <c r="M25" s="17">
        <v>0</v>
      </c>
      <c r="N25" s="13"/>
      <c r="O25" s="17">
        <v>8938551940</v>
      </c>
      <c r="P25" s="13"/>
      <c r="Q25" s="17">
        <v>0</v>
      </c>
      <c r="R25" s="13"/>
      <c r="S25" s="17">
        <v>8938551940</v>
      </c>
    </row>
    <row r="26" spans="1:19" ht="21.75" customHeight="1">
      <c r="A26" s="6" t="s">
        <v>49</v>
      </c>
      <c r="C26" s="27" t="s">
        <v>133</v>
      </c>
      <c r="D26" s="13"/>
      <c r="E26" s="17">
        <v>26431351</v>
      </c>
      <c r="F26" s="13"/>
      <c r="G26" s="17">
        <v>800</v>
      </c>
      <c r="H26" s="13"/>
      <c r="I26" s="17">
        <v>0</v>
      </c>
      <c r="J26" s="13"/>
      <c r="K26" s="17">
        <v>0</v>
      </c>
      <c r="L26" s="13"/>
      <c r="M26" s="17">
        <v>0</v>
      </c>
      <c r="N26" s="13"/>
      <c r="O26" s="17">
        <v>21145080800</v>
      </c>
      <c r="P26" s="13"/>
      <c r="Q26" s="17">
        <v>0</v>
      </c>
      <c r="R26" s="13"/>
      <c r="S26" s="17">
        <v>21145080800</v>
      </c>
    </row>
    <row r="27" spans="1:19" ht="21.75" customHeight="1">
      <c r="A27" s="6" t="s">
        <v>24</v>
      </c>
      <c r="C27" s="27" t="s">
        <v>145</v>
      </c>
      <c r="D27" s="13"/>
      <c r="E27" s="17">
        <v>66893729</v>
      </c>
      <c r="F27" s="13"/>
      <c r="G27" s="17">
        <v>1624</v>
      </c>
      <c r="H27" s="13"/>
      <c r="I27" s="17">
        <v>0</v>
      </c>
      <c r="J27" s="13"/>
      <c r="K27" s="17">
        <v>0</v>
      </c>
      <c r="L27" s="13"/>
      <c r="M27" s="17">
        <v>0</v>
      </c>
      <c r="N27" s="13"/>
      <c r="O27" s="17">
        <v>86404965896</v>
      </c>
      <c r="P27" s="13"/>
      <c r="Q27" s="17">
        <v>0</v>
      </c>
      <c r="R27" s="13"/>
      <c r="S27" s="17">
        <f>O27-Q27</f>
        <v>86404965896</v>
      </c>
    </row>
    <row r="28" spans="1:19" ht="21.75" customHeight="1">
      <c r="A28" s="6" t="s">
        <v>21</v>
      </c>
      <c r="C28" s="27" t="s">
        <v>146</v>
      </c>
      <c r="D28" s="13"/>
      <c r="E28" s="17">
        <v>13906018</v>
      </c>
      <c r="F28" s="13"/>
      <c r="G28" s="17">
        <v>936</v>
      </c>
      <c r="H28" s="13"/>
      <c r="I28" s="17">
        <v>0</v>
      </c>
      <c r="J28" s="13"/>
      <c r="K28" s="17">
        <v>0</v>
      </c>
      <c r="L28" s="13"/>
      <c r="M28" s="17">
        <v>0</v>
      </c>
      <c r="N28" s="13"/>
      <c r="O28" s="17">
        <v>13016032848</v>
      </c>
      <c r="P28" s="13"/>
      <c r="Q28" s="17">
        <v>0</v>
      </c>
      <c r="R28" s="13"/>
      <c r="S28" s="17">
        <v>13016032848</v>
      </c>
    </row>
    <row r="29" spans="1:19" ht="21.75" customHeight="1">
      <c r="A29" s="6" t="s">
        <v>22</v>
      </c>
      <c r="C29" s="27" t="s">
        <v>147</v>
      </c>
      <c r="D29" s="13"/>
      <c r="E29" s="17">
        <v>1318102</v>
      </c>
      <c r="F29" s="13"/>
      <c r="G29" s="17">
        <v>38000</v>
      </c>
      <c r="H29" s="13"/>
      <c r="I29" s="17">
        <v>0</v>
      </c>
      <c r="J29" s="13"/>
      <c r="K29" s="17">
        <v>0</v>
      </c>
      <c r="L29" s="13"/>
      <c r="M29" s="17">
        <v>0</v>
      </c>
      <c r="N29" s="13"/>
      <c r="O29" s="17">
        <v>50087876000</v>
      </c>
      <c r="P29" s="13"/>
      <c r="Q29" s="17">
        <v>0</v>
      </c>
      <c r="R29" s="13"/>
      <c r="S29" s="17">
        <v>50087876000</v>
      </c>
    </row>
    <row r="30" spans="1:19" ht="21.75" customHeight="1">
      <c r="A30" s="6" t="s">
        <v>22</v>
      </c>
      <c r="C30" s="27" t="s">
        <v>148</v>
      </c>
      <c r="D30" s="13"/>
      <c r="E30" s="17">
        <v>1491158</v>
      </c>
      <c r="F30" s="13"/>
      <c r="G30" s="17">
        <v>11000</v>
      </c>
      <c r="H30" s="13"/>
      <c r="I30" s="17">
        <v>0</v>
      </c>
      <c r="J30" s="13"/>
      <c r="K30" s="17">
        <v>0</v>
      </c>
      <c r="L30" s="13"/>
      <c r="M30" s="17">
        <v>0</v>
      </c>
      <c r="N30" s="13"/>
      <c r="O30" s="17">
        <v>16402738000</v>
      </c>
      <c r="P30" s="13"/>
      <c r="Q30" s="17">
        <v>0</v>
      </c>
      <c r="R30" s="13"/>
      <c r="S30" s="17">
        <v>16402738000</v>
      </c>
    </row>
    <row r="31" spans="1:19" ht="21.75" customHeight="1">
      <c r="A31" s="6" t="s">
        <v>37</v>
      </c>
      <c r="C31" s="27" t="s">
        <v>149</v>
      </c>
      <c r="D31" s="13"/>
      <c r="E31" s="17">
        <v>46317975</v>
      </c>
      <c r="F31" s="13"/>
      <c r="G31" s="17">
        <v>266</v>
      </c>
      <c r="H31" s="13"/>
      <c r="I31" s="17">
        <v>0</v>
      </c>
      <c r="J31" s="13"/>
      <c r="K31" s="17">
        <v>0</v>
      </c>
      <c r="L31" s="13"/>
      <c r="M31" s="17">
        <v>0</v>
      </c>
      <c r="N31" s="13"/>
      <c r="O31" s="17">
        <v>12320581350</v>
      </c>
      <c r="P31" s="13"/>
      <c r="Q31" s="17">
        <v>0</v>
      </c>
      <c r="R31" s="13"/>
      <c r="S31" s="17">
        <v>12320581350</v>
      </c>
    </row>
    <row r="32" spans="1:19" ht="21.75" customHeight="1">
      <c r="A32" s="6" t="s">
        <v>104</v>
      </c>
      <c r="C32" s="27" t="s">
        <v>147</v>
      </c>
      <c r="D32" s="13"/>
      <c r="E32" s="17">
        <v>4479316</v>
      </c>
      <c r="F32" s="13"/>
      <c r="G32" s="17">
        <v>3800</v>
      </c>
      <c r="H32" s="13"/>
      <c r="I32" s="17">
        <v>0</v>
      </c>
      <c r="J32" s="13"/>
      <c r="K32" s="17">
        <v>0</v>
      </c>
      <c r="L32" s="13"/>
      <c r="M32" s="17">
        <v>0</v>
      </c>
      <c r="N32" s="13"/>
      <c r="O32" s="17">
        <v>17021400800</v>
      </c>
      <c r="P32" s="13"/>
      <c r="Q32" s="17">
        <v>0</v>
      </c>
      <c r="R32" s="13"/>
      <c r="S32" s="17">
        <v>17021400800</v>
      </c>
    </row>
    <row r="33" spans="1:19" ht="21.75" customHeight="1">
      <c r="A33" s="6" t="s">
        <v>113</v>
      </c>
      <c r="C33" s="27" t="s">
        <v>150</v>
      </c>
      <c r="D33" s="13"/>
      <c r="E33" s="17">
        <v>16590000</v>
      </c>
      <c r="F33" s="13"/>
      <c r="G33" s="17">
        <v>1600</v>
      </c>
      <c r="H33" s="13"/>
      <c r="I33" s="17">
        <v>0</v>
      </c>
      <c r="J33" s="13"/>
      <c r="K33" s="17">
        <v>0</v>
      </c>
      <c r="L33" s="13"/>
      <c r="M33" s="17">
        <v>0</v>
      </c>
      <c r="N33" s="13"/>
      <c r="O33" s="17">
        <v>26544000000</v>
      </c>
      <c r="P33" s="13"/>
      <c r="Q33" s="17">
        <v>0</v>
      </c>
      <c r="R33" s="13"/>
      <c r="S33" s="17">
        <v>26544000000</v>
      </c>
    </row>
    <row r="34" spans="1:19" ht="21.75" customHeight="1">
      <c r="A34" s="6" t="s">
        <v>34</v>
      </c>
      <c r="C34" s="27" t="s">
        <v>151</v>
      </c>
      <c r="D34" s="13"/>
      <c r="E34" s="17">
        <v>47601145</v>
      </c>
      <c r="F34" s="13"/>
      <c r="G34" s="17">
        <v>740</v>
      </c>
      <c r="H34" s="13"/>
      <c r="I34" s="17">
        <v>35224847300</v>
      </c>
      <c r="J34" s="13"/>
      <c r="K34" s="17">
        <v>1764680053</v>
      </c>
      <c r="L34" s="13"/>
      <c r="M34" s="17">
        <v>33460167247</v>
      </c>
      <c r="N34" s="13"/>
      <c r="O34" s="17">
        <v>35224847300</v>
      </c>
      <c r="P34" s="13"/>
      <c r="Q34" s="17">
        <v>1764680053</v>
      </c>
      <c r="R34" s="13"/>
      <c r="S34" s="17">
        <v>33460167247</v>
      </c>
    </row>
    <row r="35" spans="1:19" ht="21.75" customHeight="1">
      <c r="A35" s="6" t="s">
        <v>23</v>
      </c>
      <c r="C35" s="27" t="s">
        <v>146</v>
      </c>
      <c r="D35" s="13"/>
      <c r="E35" s="17">
        <v>8614333</v>
      </c>
      <c r="F35" s="13"/>
      <c r="G35" s="17">
        <v>3400</v>
      </c>
      <c r="H35" s="13"/>
      <c r="I35" s="17">
        <v>0</v>
      </c>
      <c r="J35" s="13"/>
      <c r="K35" s="17">
        <v>0</v>
      </c>
      <c r="L35" s="13"/>
      <c r="M35" s="17">
        <v>0</v>
      </c>
      <c r="N35" s="13"/>
      <c r="O35" s="17">
        <v>29288732200</v>
      </c>
      <c r="P35" s="13"/>
      <c r="Q35" s="17">
        <v>0</v>
      </c>
      <c r="R35" s="13"/>
      <c r="S35" s="17">
        <v>29288732200</v>
      </c>
    </row>
    <row r="36" spans="1:19" ht="21.75" customHeight="1">
      <c r="A36" s="6" t="s">
        <v>116</v>
      </c>
      <c r="C36" s="27" t="s">
        <v>152</v>
      </c>
      <c r="D36" s="13"/>
      <c r="E36" s="17">
        <v>30900000</v>
      </c>
      <c r="F36" s="13"/>
      <c r="G36" s="17">
        <v>1100</v>
      </c>
      <c r="H36" s="13"/>
      <c r="I36" s="17">
        <v>0</v>
      </c>
      <c r="J36" s="13"/>
      <c r="K36" s="17">
        <v>0</v>
      </c>
      <c r="L36" s="13"/>
      <c r="M36" s="17">
        <v>0</v>
      </c>
      <c r="N36" s="13"/>
      <c r="O36" s="17">
        <v>33990000000</v>
      </c>
      <c r="P36" s="13"/>
      <c r="Q36" s="17">
        <v>0</v>
      </c>
      <c r="R36" s="13"/>
      <c r="S36" s="17">
        <v>33990000000</v>
      </c>
    </row>
    <row r="37" spans="1:19" ht="21.75" customHeight="1">
      <c r="A37" s="6" t="s">
        <v>110</v>
      </c>
      <c r="C37" s="27" t="s">
        <v>153</v>
      </c>
      <c r="D37" s="13"/>
      <c r="E37" s="17">
        <v>6212232</v>
      </c>
      <c r="F37" s="13"/>
      <c r="G37" s="17">
        <v>900</v>
      </c>
      <c r="H37" s="13"/>
      <c r="I37" s="17">
        <v>0</v>
      </c>
      <c r="J37" s="13"/>
      <c r="K37" s="17">
        <v>0</v>
      </c>
      <c r="L37" s="13"/>
      <c r="M37" s="17">
        <v>0</v>
      </c>
      <c r="N37" s="13"/>
      <c r="O37" s="17">
        <v>5591008800</v>
      </c>
      <c r="P37" s="13"/>
      <c r="Q37" s="17">
        <v>0</v>
      </c>
      <c r="R37" s="13"/>
      <c r="S37" s="17">
        <v>5591008800</v>
      </c>
    </row>
    <row r="38" spans="1:19" ht="21.75" customHeight="1">
      <c r="A38" s="6" t="s">
        <v>101</v>
      </c>
      <c r="C38" s="27" t="s">
        <v>133</v>
      </c>
      <c r="D38" s="13"/>
      <c r="E38" s="17">
        <v>13213363</v>
      </c>
      <c r="F38" s="13"/>
      <c r="G38" s="17">
        <v>700</v>
      </c>
      <c r="H38" s="13"/>
      <c r="I38" s="17">
        <v>0</v>
      </c>
      <c r="J38" s="13"/>
      <c r="K38" s="17">
        <v>0</v>
      </c>
      <c r="L38" s="13"/>
      <c r="M38" s="17">
        <v>0</v>
      </c>
      <c r="N38" s="13"/>
      <c r="O38" s="17">
        <v>9249354100</v>
      </c>
      <c r="P38" s="13"/>
      <c r="Q38" s="17">
        <v>0</v>
      </c>
      <c r="R38" s="13"/>
      <c r="S38" s="17">
        <v>9249354100</v>
      </c>
    </row>
    <row r="39" spans="1:19" ht="21.75" customHeight="1">
      <c r="A39" s="6" t="s">
        <v>106</v>
      </c>
      <c r="C39" s="27" t="s">
        <v>154</v>
      </c>
      <c r="D39" s="13"/>
      <c r="E39" s="17">
        <v>8809680</v>
      </c>
      <c r="F39" s="13"/>
      <c r="G39" s="17">
        <v>722</v>
      </c>
      <c r="H39" s="13"/>
      <c r="I39" s="17">
        <v>0</v>
      </c>
      <c r="J39" s="13"/>
      <c r="K39" s="17">
        <v>0</v>
      </c>
      <c r="L39" s="13"/>
      <c r="M39" s="17">
        <v>0</v>
      </c>
      <c r="N39" s="13"/>
      <c r="O39" s="17">
        <v>6360588960</v>
      </c>
      <c r="P39" s="13"/>
      <c r="Q39" s="17">
        <v>0</v>
      </c>
      <c r="R39" s="13"/>
      <c r="S39" s="17">
        <v>6360588960</v>
      </c>
    </row>
    <row r="40" spans="1:19" ht="21.75" customHeight="1">
      <c r="A40" s="6" t="s">
        <v>115</v>
      </c>
      <c r="C40" s="27" t="s">
        <v>155</v>
      </c>
      <c r="D40" s="13"/>
      <c r="E40" s="17">
        <v>45000000</v>
      </c>
      <c r="F40" s="13"/>
      <c r="G40" s="17">
        <v>450</v>
      </c>
      <c r="H40" s="13"/>
      <c r="I40" s="17">
        <v>0</v>
      </c>
      <c r="J40" s="13"/>
      <c r="K40" s="17">
        <v>0</v>
      </c>
      <c r="L40" s="13"/>
      <c r="M40" s="17">
        <v>0</v>
      </c>
      <c r="N40" s="13"/>
      <c r="O40" s="17">
        <v>20250000000</v>
      </c>
      <c r="P40" s="13"/>
      <c r="Q40" s="17">
        <v>0</v>
      </c>
      <c r="R40" s="13"/>
      <c r="S40" s="17">
        <v>20250000000</v>
      </c>
    </row>
    <row r="41" spans="1:19" ht="21.75" customHeight="1">
      <c r="A41" s="6" t="s">
        <v>51</v>
      </c>
      <c r="C41" s="27" t="s">
        <v>156</v>
      </c>
      <c r="D41" s="13"/>
      <c r="E41" s="17">
        <v>360000</v>
      </c>
      <c r="F41" s="13"/>
      <c r="G41" s="17">
        <v>1000</v>
      </c>
      <c r="H41" s="13"/>
      <c r="I41" s="17">
        <v>0</v>
      </c>
      <c r="J41" s="13"/>
      <c r="K41" s="17">
        <v>0</v>
      </c>
      <c r="L41" s="13"/>
      <c r="M41" s="17">
        <v>0</v>
      </c>
      <c r="N41" s="13"/>
      <c r="O41" s="17">
        <v>360000000</v>
      </c>
      <c r="P41" s="13"/>
      <c r="Q41" s="17">
        <v>45645933</v>
      </c>
      <c r="R41" s="13"/>
      <c r="S41" s="17">
        <v>314354067</v>
      </c>
    </row>
    <row r="42" spans="1:19" ht="21.75" customHeight="1">
      <c r="A42" s="6" t="s">
        <v>100</v>
      </c>
      <c r="C42" s="27" t="s">
        <v>157</v>
      </c>
      <c r="D42" s="13"/>
      <c r="E42" s="17">
        <v>1500000</v>
      </c>
      <c r="F42" s="13"/>
      <c r="G42" s="17">
        <v>150</v>
      </c>
      <c r="H42" s="13"/>
      <c r="I42" s="17">
        <v>0</v>
      </c>
      <c r="J42" s="13"/>
      <c r="K42" s="17">
        <v>0</v>
      </c>
      <c r="L42" s="13"/>
      <c r="M42" s="17">
        <v>0</v>
      </c>
      <c r="N42" s="13"/>
      <c r="O42" s="17">
        <v>225000000</v>
      </c>
      <c r="P42" s="13"/>
      <c r="Q42" s="17">
        <v>0</v>
      </c>
      <c r="R42" s="13"/>
      <c r="S42" s="17">
        <v>225000000</v>
      </c>
    </row>
    <row r="43" spans="1:19" ht="21.75" customHeight="1">
      <c r="A43" s="7" t="s">
        <v>114</v>
      </c>
      <c r="C43" s="29" t="s">
        <v>158</v>
      </c>
      <c r="D43" s="13"/>
      <c r="E43" s="20">
        <v>200000</v>
      </c>
      <c r="F43" s="13"/>
      <c r="G43" s="20">
        <v>2350</v>
      </c>
      <c r="H43" s="13"/>
      <c r="I43" s="20">
        <v>0</v>
      </c>
      <c r="J43" s="13"/>
      <c r="K43" s="20">
        <v>0</v>
      </c>
      <c r="L43" s="13"/>
      <c r="M43" s="20">
        <v>0</v>
      </c>
      <c r="N43" s="13"/>
      <c r="O43" s="20">
        <v>470000000</v>
      </c>
      <c r="P43" s="13"/>
      <c r="Q43" s="20">
        <v>0</v>
      </c>
      <c r="R43" s="13"/>
      <c r="S43" s="20">
        <v>470000000</v>
      </c>
    </row>
    <row r="44" spans="1:19" ht="21.75" customHeight="1">
      <c r="A44" s="8" t="s">
        <v>54</v>
      </c>
      <c r="C44" s="22"/>
      <c r="D44" s="13"/>
      <c r="E44" s="22"/>
      <c r="F44" s="13"/>
      <c r="G44" s="22"/>
      <c r="H44" s="13"/>
      <c r="I44" s="22">
        <v>41262649000</v>
      </c>
      <c r="J44" s="13"/>
      <c r="K44" s="22">
        <v>2629247902</v>
      </c>
      <c r="L44" s="13"/>
      <c r="M44" s="22">
        <v>38633401098</v>
      </c>
      <c r="N44" s="13"/>
      <c r="O44" s="22">
        <f>SUM(O8:O43)</f>
        <v>883563890513</v>
      </c>
      <c r="P44" s="13"/>
      <c r="Q44" s="22">
        <v>2697064711</v>
      </c>
      <c r="R44" s="13"/>
      <c r="S44" s="22">
        <f>SUM(S8:S43)</f>
        <v>880866825802</v>
      </c>
    </row>
    <row r="45" spans="1:19">
      <c r="Q45" s="38"/>
    </row>
    <row r="46" spans="1:19">
      <c r="I46" s="38"/>
      <c r="O46" s="38"/>
      <c r="S46" s="38"/>
    </row>
    <row r="47" spans="1:19">
      <c r="I47" s="38"/>
      <c r="S47" s="38"/>
    </row>
    <row r="48" spans="1:19">
      <c r="I48" s="38"/>
      <c r="Q48" s="38"/>
      <c r="S48" s="38"/>
    </row>
    <row r="49" spans="9:17">
      <c r="Q49" s="38"/>
    </row>
    <row r="50" spans="9:17">
      <c r="I50" s="3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A14"/>
  <sheetViews>
    <sheetView rightToLeft="1" workbookViewId="0">
      <selection activeCell="A13" sqref="A13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  <col min="16" max="16" width="11.140625" bestFit="1" customWidth="1"/>
  </cols>
  <sheetData>
    <row r="1" spans="1:27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27" ht="21.75" customHeight="1">
      <c r="A2" s="48" t="s">
        <v>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27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27" ht="14.45" customHeight="1"/>
    <row r="5" spans="1:27" ht="14.45" customHeight="1">
      <c r="A5" s="49" t="s">
        <v>161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27" ht="14.45" customHeight="1">
      <c r="A6" s="50" t="s">
        <v>74</v>
      </c>
      <c r="C6" s="50" t="s">
        <v>90</v>
      </c>
      <c r="D6" s="50"/>
      <c r="E6" s="50"/>
      <c r="F6" s="50"/>
      <c r="G6" s="50"/>
      <c r="I6" s="50" t="s">
        <v>91</v>
      </c>
      <c r="J6" s="50"/>
      <c r="K6" s="50"/>
      <c r="L6" s="50"/>
      <c r="M6" s="50"/>
    </row>
    <row r="7" spans="1:27" ht="29.1" customHeight="1">
      <c r="A7" s="50"/>
      <c r="C7" s="9" t="s">
        <v>159</v>
      </c>
      <c r="D7" s="3"/>
      <c r="E7" s="9" t="s">
        <v>130</v>
      </c>
      <c r="F7" s="3"/>
      <c r="G7" s="9" t="s">
        <v>160</v>
      </c>
      <c r="I7" s="9" t="s">
        <v>159</v>
      </c>
      <c r="J7" s="3"/>
      <c r="K7" s="9" t="s">
        <v>130</v>
      </c>
      <c r="L7" s="3"/>
      <c r="M7" s="9" t="s">
        <v>160</v>
      </c>
    </row>
    <row r="8" spans="1:27" ht="21.75" customHeight="1">
      <c r="A8" s="5" t="s">
        <v>168</v>
      </c>
      <c r="C8" s="15">
        <v>722513439</v>
      </c>
      <c r="D8" s="13"/>
      <c r="E8" s="15">
        <v>0</v>
      </c>
      <c r="F8" s="13"/>
      <c r="G8" s="15">
        <v>722513439</v>
      </c>
      <c r="H8" s="13"/>
      <c r="I8" s="15">
        <v>1998660257</v>
      </c>
      <c r="J8" s="13"/>
      <c r="K8" s="15">
        <v>0</v>
      </c>
      <c r="L8" s="13"/>
      <c r="M8" s="15">
        <f>I8-K8</f>
        <v>1998660257</v>
      </c>
    </row>
    <row r="9" spans="1:27" ht="21.75" customHeight="1">
      <c r="A9" s="6" t="s">
        <v>169</v>
      </c>
      <c r="C9" s="17">
        <v>0</v>
      </c>
      <c r="D9" s="13"/>
      <c r="E9" s="17">
        <v>0</v>
      </c>
      <c r="F9" s="13"/>
      <c r="G9" s="17">
        <v>0</v>
      </c>
      <c r="H9" s="13"/>
      <c r="I9" s="17">
        <v>2119</v>
      </c>
      <c r="J9" s="13"/>
      <c r="K9" s="17">
        <v>2</v>
      </c>
      <c r="L9" s="13"/>
      <c r="M9" s="24">
        <f t="shared" ref="M9:M12" si="0">I9-K9</f>
        <v>2117</v>
      </c>
    </row>
    <row r="10" spans="1:27" ht="21.75" customHeight="1">
      <c r="A10" s="6" t="s">
        <v>170</v>
      </c>
      <c r="C10" s="17">
        <v>0</v>
      </c>
      <c r="D10" s="13"/>
      <c r="E10" s="17">
        <v>0</v>
      </c>
      <c r="F10" s="13"/>
      <c r="G10" s="17">
        <v>0</v>
      </c>
      <c r="H10" s="13"/>
      <c r="I10" s="17">
        <v>787546</v>
      </c>
      <c r="J10" s="13"/>
      <c r="K10" s="17">
        <f>2884+345</f>
        <v>3229</v>
      </c>
      <c r="L10" s="13"/>
      <c r="M10" s="24">
        <f t="shared" si="0"/>
        <v>784317</v>
      </c>
    </row>
    <row r="11" spans="1:27" ht="21.75" customHeight="1">
      <c r="A11" s="6" t="s">
        <v>171</v>
      </c>
      <c r="C11" s="17">
        <v>0</v>
      </c>
      <c r="D11" s="13"/>
      <c r="E11" s="17">
        <v>0</v>
      </c>
      <c r="F11" s="13"/>
      <c r="G11" s="17">
        <v>0</v>
      </c>
      <c r="H11" s="13"/>
      <c r="I11" s="17">
        <v>11523</v>
      </c>
      <c r="J11" s="13"/>
      <c r="K11" s="17">
        <v>0</v>
      </c>
      <c r="L11" s="13"/>
      <c r="M11" s="24">
        <f t="shared" si="0"/>
        <v>11523</v>
      </c>
    </row>
    <row r="12" spans="1:27" ht="21.75" customHeight="1">
      <c r="A12" s="6" t="s">
        <v>172</v>
      </c>
      <c r="C12" s="17">
        <v>0</v>
      </c>
      <c r="D12" s="13"/>
      <c r="E12" s="17">
        <v>0</v>
      </c>
      <c r="F12" s="13"/>
      <c r="G12" s="17">
        <v>0</v>
      </c>
      <c r="H12" s="13"/>
      <c r="I12" s="17">
        <v>7861</v>
      </c>
      <c r="J12" s="13"/>
      <c r="K12" s="17">
        <v>0</v>
      </c>
      <c r="L12" s="13"/>
      <c r="M12" s="24">
        <f t="shared" si="0"/>
        <v>7861</v>
      </c>
      <c r="P12" s="24"/>
      <c r="Q12" s="43"/>
      <c r="R12" s="24"/>
      <c r="S12" s="43"/>
      <c r="T12" s="24"/>
      <c r="U12" s="43"/>
      <c r="V12" s="24"/>
      <c r="W12" s="43"/>
      <c r="X12" s="24"/>
      <c r="Y12" s="43"/>
      <c r="Z12" s="24"/>
      <c r="AA12" s="44"/>
    </row>
    <row r="13" spans="1:27" ht="21.75" customHeight="1" thickBot="1">
      <c r="A13" s="8" t="s">
        <v>54</v>
      </c>
      <c r="C13" s="22">
        <f t="shared" ref="C13:N13" si="1">SUM(C8:C12)</f>
        <v>722513439</v>
      </c>
      <c r="D13" s="24">
        <f t="shared" si="1"/>
        <v>0</v>
      </c>
      <c r="E13" s="22">
        <f t="shared" si="1"/>
        <v>0</v>
      </c>
      <c r="F13" s="24">
        <f t="shared" si="1"/>
        <v>0</v>
      </c>
      <c r="G13" s="22">
        <f t="shared" si="1"/>
        <v>722513439</v>
      </c>
      <c r="H13" s="24">
        <f t="shared" si="1"/>
        <v>0</v>
      </c>
      <c r="I13" s="22">
        <f t="shared" si="1"/>
        <v>1999469306</v>
      </c>
      <c r="J13" s="24">
        <f t="shared" si="1"/>
        <v>0</v>
      </c>
      <c r="K13" s="22">
        <f t="shared" si="1"/>
        <v>3231</v>
      </c>
      <c r="L13" s="24">
        <f t="shared" si="1"/>
        <v>0</v>
      </c>
      <c r="M13" s="22">
        <f t="shared" si="1"/>
        <v>1999466075</v>
      </c>
      <c r="N13" s="22">
        <f t="shared" si="1"/>
        <v>0</v>
      </c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4"/>
    </row>
    <row r="14" spans="1:27" ht="13.5" thickTop="1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سهام</vt:lpstr>
      <vt:lpstr>تعدیل قیمت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'تعدیل قیمت'!Print_Area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Ehsan aghamohammadi</cp:lastModifiedBy>
  <dcterms:created xsi:type="dcterms:W3CDTF">2026-05-23T09:12:06Z</dcterms:created>
  <dcterms:modified xsi:type="dcterms:W3CDTF">2026-05-25T06:09:51Z</dcterms:modified>
</cp:coreProperties>
</file>