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 سرمایه گذاری تجارت شاخصی کاردان\گزارش افشا پرتفو\1405\4\"/>
    </mc:Choice>
  </mc:AlternateContent>
  <xr:revisionPtr revIDLastSave="0" documentId="13_ncr:1_{986DE6F4-C8A1-4D59-A1D5-D1A9CF9C502D}" xr6:coauthVersionLast="47" xr6:coauthVersionMax="47" xr10:uidLastSave="{00000000-0000-0000-0000-000000000000}"/>
  <bookViews>
    <workbookView xWindow="-120" yWindow="-120" windowWidth="29040" windowHeight="15840" tabRatio="849" xr2:uid="{00000000-000D-0000-FFFF-FFFF00000000}"/>
  </bookViews>
  <sheets>
    <sheet name="سهام" sheetId="2" r:id="rId1"/>
    <sheet name="تعدیل قیمت" sheetId="6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1">'تعدیل قیمت'!$A$1:$N$11</definedName>
    <definedName name="_xlnm.Print_Area" localSheetId="3">درآمد!$A$1:$K$13</definedName>
    <definedName name="_xlnm.Print_Area" localSheetId="5">'درآمد سپرده بانکی'!$A$1:$K$10</definedName>
    <definedName name="_xlnm.Print_Area" localSheetId="4">'درآمد سرمایه گذاری در سهام'!$A$1:$X$58</definedName>
    <definedName name="_xlnm.Print_Area" localSheetId="7">'درآمد سود سهام'!$A$1:$T$29</definedName>
    <definedName name="_xlnm.Print_Area" localSheetId="10">'درآمد ناشی از تغییر قیمت اوراق'!$A$1:$S$44</definedName>
    <definedName name="_xlnm.Print_Area" localSheetId="9">'درآمد ناشی از فروش'!$A$1:$S$29</definedName>
    <definedName name="_xlnm.Print_Area" localSheetId="6">'سایر درآمدها'!$A$1:$G$11</definedName>
    <definedName name="_xlnm.Print_Area" localSheetId="2">سپرده!$A$1:$M$11</definedName>
    <definedName name="_xlnm.Print_Area" localSheetId="8">'سود سپرده بانکی'!$A$1:$N$9</definedName>
    <definedName name="_xlnm.Print_Area" localSheetId="0">سهام!$A$1:$AC$52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9" l="1"/>
  <c r="I13" i="19"/>
  <c r="I15" i="19"/>
  <c r="I14" i="19"/>
  <c r="W58" i="9"/>
  <c r="W57" i="9"/>
  <c r="W56" i="9"/>
  <c r="W55" i="9"/>
  <c r="W54" i="9"/>
  <c r="W53" i="9"/>
  <c r="W52" i="9"/>
  <c r="W51" i="9"/>
  <c r="W50" i="9"/>
  <c r="W49" i="9"/>
  <c r="W48" i="9"/>
  <c r="W47" i="9"/>
  <c r="W46" i="9"/>
  <c r="W45" i="9"/>
  <c r="W44" i="9"/>
  <c r="W43" i="9"/>
  <c r="W42" i="9"/>
  <c r="W41" i="9"/>
  <c r="W40" i="9"/>
  <c r="W39" i="9"/>
  <c r="W38" i="9"/>
  <c r="W37" i="9"/>
  <c r="W36" i="9"/>
  <c r="W35" i="9"/>
  <c r="W34" i="9"/>
  <c r="W33" i="9"/>
  <c r="W32" i="9"/>
  <c r="W31" i="9"/>
  <c r="W30" i="9"/>
  <c r="W29" i="9"/>
  <c r="W28" i="9"/>
  <c r="W27" i="9"/>
  <c r="W26" i="9"/>
  <c r="W25" i="9"/>
  <c r="W24" i="9"/>
  <c r="W23" i="9"/>
  <c r="W22" i="9"/>
  <c r="W21" i="9"/>
  <c r="W20" i="9"/>
  <c r="W19" i="9"/>
  <c r="W18" i="9"/>
  <c r="W17" i="9"/>
  <c r="W16" i="9"/>
  <c r="W15" i="9"/>
  <c r="W14" i="9"/>
  <c r="W13" i="9"/>
  <c r="W12" i="9"/>
  <c r="W11" i="9"/>
  <c r="W10" i="9"/>
  <c r="W9" i="9"/>
  <c r="L10" i="7"/>
  <c r="L11" i="7"/>
  <c r="J9" i="8"/>
  <c r="J10" i="8"/>
  <c r="J11" i="8"/>
  <c r="J12" i="8"/>
  <c r="F12" i="8"/>
  <c r="F11" i="8"/>
  <c r="J12" i="9"/>
  <c r="J10" i="9"/>
  <c r="H58" i="9"/>
  <c r="I8" i="19"/>
  <c r="I18" i="19"/>
  <c r="I19" i="19"/>
  <c r="J57" i="9"/>
  <c r="J11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9" i="9"/>
  <c r="I9" i="19"/>
  <c r="I10" i="19"/>
  <c r="I11" i="19"/>
  <c r="I16" i="19"/>
  <c r="I17" i="19"/>
  <c r="I20" i="19"/>
  <c r="I21" i="19"/>
  <c r="I22" i="19"/>
  <c r="I23" i="19"/>
  <c r="I24" i="19"/>
  <c r="I25" i="19"/>
  <c r="I26" i="19"/>
  <c r="I27" i="19"/>
  <c r="I28" i="19"/>
  <c r="G44" i="21"/>
  <c r="G43" i="21"/>
  <c r="I43" i="21"/>
  <c r="I44" i="21"/>
  <c r="G8" i="18"/>
  <c r="G9" i="18" s="1"/>
  <c r="C9" i="18"/>
  <c r="I9" i="18"/>
  <c r="M9" i="18"/>
  <c r="D9" i="18"/>
  <c r="E9" i="18"/>
  <c r="F9" i="18"/>
  <c r="H9" i="18"/>
  <c r="J9" i="18"/>
  <c r="K9" i="18"/>
  <c r="L9" i="18"/>
  <c r="S29" i="15"/>
  <c r="S28" i="15"/>
  <c r="O29" i="15"/>
  <c r="O28" i="15"/>
  <c r="J10" i="13"/>
  <c r="J9" i="13"/>
  <c r="J8" i="13"/>
  <c r="F10" i="13"/>
  <c r="F9" i="13"/>
  <c r="F8" i="13"/>
  <c r="J52" i="2"/>
  <c r="J51" i="2"/>
  <c r="Z52" i="2"/>
  <c r="Z51" i="2"/>
  <c r="J58" i="9" l="1"/>
  <c r="F8" i="8" s="1"/>
  <c r="I12" i="19"/>
  <c r="I29" i="19" s="1"/>
  <c r="F13" i="8" l="1"/>
  <c r="J8" i="8"/>
  <c r="J13" i="8" s="1"/>
  <c r="L52" i="9" l="1"/>
  <c r="L44" i="9"/>
  <c r="L36" i="9"/>
  <c r="L28" i="9"/>
  <c r="L51" i="9"/>
  <c r="L43" i="9"/>
  <c r="L35" i="9"/>
  <c r="L27" i="9"/>
  <c r="L11" i="9"/>
  <c r="L21" i="9"/>
  <c r="H13" i="8"/>
  <c r="L50" i="9"/>
  <c r="L42" i="9"/>
  <c r="L34" i="9"/>
  <c r="L26" i="9"/>
  <c r="L45" i="9"/>
  <c r="L57" i="9"/>
  <c r="L49" i="9"/>
  <c r="L41" i="9"/>
  <c r="L33" i="9"/>
  <c r="L25" i="9"/>
  <c r="H9" i="8"/>
  <c r="L13" i="9"/>
  <c r="L56" i="9"/>
  <c r="L48" i="9"/>
  <c r="L40" i="9"/>
  <c r="L32" i="9"/>
  <c r="L24" i="9"/>
  <c r="H10" i="8"/>
  <c r="L53" i="9"/>
  <c r="L55" i="9"/>
  <c r="L47" i="9"/>
  <c r="L39" i="9"/>
  <c r="L31" i="9"/>
  <c r="L23" i="9"/>
  <c r="H11" i="8"/>
  <c r="L29" i="9"/>
  <c r="L54" i="9"/>
  <c r="L46" i="9"/>
  <c r="L38" i="9"/>
  <c r="L30" i="9"/>
  <c r="L22" i="9"/>
  <c r="H12" i="8"/>
  <c r="L37" i="9"/>
  <c r="L18" i="9"/>
  <c r="L12" i="9"/>
  <c r="L9" i="9"/>
  <c r="L20" i="9"/>
  <c r="L19" i="9"/>
  <c r="L17" i="9"/>
  <c r="L16" i="9"/>
  <c r="L15" i="9"/>
  <c r="L14" i="9"/>
  <c r="L10" i="9"/>
  <c r="H8" i="8"/>
  <c r="L58" i="9" l="1"/>
  <c r="F9" i="7" l="1"/>
  <c r="H9" i="7"/>
  <c r="E9" i="7"/>
  <c r="I9" i="7"/>
  <c r="L9" i="7"/>
  <c r="J9" i="7"/>
  <c r="G9" i="7"/>
  <c r="D9" i="7"/>
</calcChain>
</file>

<file path=xl/sharedStrings.xml><?xml version="1.0" encoding="utf-8"?>
<sst xmlns="http://schemas.openxmlformats.org/spreadsheetml/2006/main" count="388" uniqueCount="148">
  <si>
    <t>صندوق سرمایه‌گذاری تجارت شاخصی کاردان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</si>
  <si>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</si>
  <si>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</si>
  <si>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</si>
  <si>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</si>
  <si>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</si>
  <si>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</si>
  <si>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</si>
  <si>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</si>
  <si>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</si>
  <si>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</si>
  <si>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</si>
  <si>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</si>
  <si>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</si>
  <si>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</si>
  <si>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</si>
  <si>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</si>
  <si>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</si>
  <si>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</si>
  <si>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آلومینیوم‌ایران‌</t>
  </si>
  <si>
    <t>ایران‌ خودرو</t>
  </si>
  <si>
    <t>بانک‌اقتصادنوین‌</t>
  </si>
  <si>
    <t>پالایش نفت اصفهان</t>
  </si>
  <si>
    <t>پالایش نفت بندرعباس</t>
  </si>
  <si>
    <t>پاکدیس</t>
  </si>
  <si>
    <t>پتروشیمی پردیس</t>
  </si>
  <si>
    <t>پتروشیمی نوری</t>
  </si>
  <si>
    <t>پدیده شیمی قرن</t>
  </si>
  <si>
    <t>پست بانک ایران</t>
  </si>
  <si>
    <t>تایدواترخاورمیانه</t>
  </si>
  <si>
    <t>ح . سنگ آهن گهرزمین</t>
  </si>
  <si>
    <t>داروسازی‌ اکسیر</t>
  </si>
  <si>
    <t>داروسازی‌ فارابی‌</t>
  </si>
  <si>
    <t>دارویی‌ لقمان‌</t>
  </si>
  <si>
    <t>ذغال‌سنگ‌ نگین‌ ط‌بس‌</t>
  </si>
  <si>
    <t>رهیاب پیام گستران</t>
  </si>
  <si>
    <t>زرین ذرت شاهرود</t>
  </si>
  <si>
    <t>س. صنایع‌شیمیایی‌ایران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</si>
  <si>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</si>
  <si>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</si>
  <si>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</si>
  <si>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</si>
  <si>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سیمان‌ صوفیان‌</t>
  </si>
  <si>
    <t>سیمان‌ارومیه‌</t>
  </si>
  <si>
    <t>شرکت صنایع غذایی مینو شرق</t>
  </si>
  <si>
    <t>شیشه‌ همدان‌</t>
  </si>
  <si>
    <t>صنعتی‌ بهشهر</t>
  </si>
  <si>
    <t>فجر انرژی خلیج فارس</t>
  </si>
  <si>
    <t>فولاد مبارکه اصفهان</t>
  </si>
  <si>
    <t>قند لرستان‌</t>
  </si>
  <si>
    <t>گروه‌بهمن‌</t>
  </si>
  <si>
    <t>معدنی‌ املاح‌  ایران‌</t>
  </si>
  <si>
    <t>ملی‌ صنایع‌ مس‌ ایران‌</t>
  </si>
  <si>
    <t>نفت‌ بهران‌</t>
  </si>
  <si>
    <t>نیروکلر</t>
  </si>
  <si>
    <t>کارخانجات تولیدی نیروترانسفو</t>
  </si>
  <si>
    <t>کاشی‌ الوند</t>
  </si>
  <si>
    <t>کشاورزی و دامپروری بینالود</t>
  </si>
  <si>
    <t>کشت و دامداری فکا</t>
  </si>
  <si>
    <t>کشت و صنعت هلال</t>
  </si>
  <si>
    <t>کنتورسازی‌ایران‌</t>
  </si>
  <si>
    <t>کولان سل</t>
  </si>
  <si>
    <t>جمع</t>
  </si>
  <si>
    <t>نام سهام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</si>
  <si>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</si>
  <si>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</si>
  <si>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</si>
  <si>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</si>
  <si>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</si>
  <si>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</si>
  <si>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</si>
  <si>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</si>
  <si>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</si>
  <si>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</si>
  <si>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</si>
  <si>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</si>
  <si>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</si>
  <si>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</si>
  <si>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</si>
  <si>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سمیه شرقی</t>
  </si>
  <si>
    <t>سپرده کوتاه مدت بانک تجارت مطهری-مهرداد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</si>
  <si>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</si>
  <si>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</si>
  <si>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</si>
  <si>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</si>
  <si>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</si>
  <si>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</si>
  <si>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</si>
  <si>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</si>
  <si>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</si>
  <si>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</si>
  <si>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</si>
  <si>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</si>
  <si>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</si>
  <si>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</si>
  <si>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</si>
  <si>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</si>
  <si>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</si>
  <si>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</si>
  <si>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</si>
  <si>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</si>
  <si>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</si>
  <si>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</si>
  <si>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</si>
  <si>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</si>
  <si>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</si>
  <si>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مجتمع کاشی و سنگ پرسپولیس یزد</t>
  </si>
  <si>
    <t>کشت وصنعت و دامپروری پگاه فارس</t>
  </si>
  <si>
    <t>دارویی ره آورد تامین</t>
  </si>
  <si>
    <t>سرمایه گذاری گروه توسعه ملی</t>
  </si>
  <si>
    <t>نیان باتری خاوران</t>
  </si>
  <si>
    <t>کیمیا کالای رازی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</si>
  <si>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</si>
  <si>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</si>
  <si>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</si>
  <si>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</si>
  <si>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</si>
  <si>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</si>
  <si>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</si>
  <si>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</si>
  <si>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</si>
  <si>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</si>
  <si>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</si>
  <si>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</si>
  <si>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</si>
  <si>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</si>
  <si>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</si>
  <si>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1405/04/29</t>
  </si>
  <si>
    <t>1405/04/30</t>
  </si>
  <si>
    <t>1405/04/07</t>
  </si>
  <si>
    <t>1405/03/20</t>
  </si>
  <si>
    <t>1405/03/19</t>
  </si>
  <si>
    <t>1405/03/24</t>
  </si>
  <si>
    <t>1405/03/03</t>
  </si>
  <si>
    <t>1405/04/10</t>
  </si>
  <si>
    <t>1405/04/24</t>
  </si>
  <si>
    <t>1405/04/21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</si>
  <si>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</si>
  <si>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</si>
  <si>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</si>
  <si>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</si>
  <si>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</si>
  <si>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</si>
  <si>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</si>
  <si>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</si>
  <si>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</si>
  <si>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بانک تجارت</t>
  </si>
  <si>
    <t>بانک ملت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</si>
</sst>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.00000"/>
    <numFmt numFmtId="165" formatCode="_ * #,##0_-_ ;_ * #,##0\-_ ;_ * &quot;-&quot;??_-_ ;_ @_ "/>
  </numFmts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7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3" fontId="0" fillId="0" borderId="0" xfId="0" applyNumberFormat="1" applyAlignment="1">
      <alignment horizontal="left"/>
    </xf>
    <xf numFmtId="16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vertical="top"/>
    </xf>
    <xf numFmtId="3" fontId="4" fillId="0" borderId="0" xfId="0" applyNumberFormat="1" applyFont="1" applyFill="1" applyAlignment="1">
      <alignment vertical="top"/>
    </xf>
    <xf numFmtId="165" fontId="0" fillId="0" borderId="0" xfId="1" applyNumberFormat="1" applyFont="1" applyAlignment="1">
      <alignment horizontal="left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left"/>
    </xf>
    <xf numFmtId="165" fontId="0" fillId="0" borderId="0" xfId="1" applyNumberFormat="1" applyFont="1" applyBorder="1" applyAlignment="1">
      <alignment horizontal="left"/>
    </xf>
    <xf numFmtId="165" fontId="0" fillId="0" borderId="0" xfId="0" applyNumberFormat="1" applyBorder="1" applyAlignment="1">
      <alignment horizontal="left"/>
    </xf>
    <xf numFmtId="0" fontId="4" fillId="0" borderId="0" xfId="0" applyFont="1" applyFill="1" applyBorder="1" applyAlignment="1">
      <alignment vertical="top"/>
    </xf>
    <xf numFmtId="3" fontId="4" fillId="0" borderId="0" xfId="0" applyNumberFormat="1" applyFont="1" applyFill="1" applyBorder="1" applyAlignment="1">
      <alignment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58"/>
  <sheetViews>
    <sheetView rightToLeft="1" tabSelected="1" topLeftCell="A34" workbookViewId="0">
      <selection activeCell="P16" sqref="P16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85546875" bestFit="1" customWidth="1"/>
    <col min="7" max="7" width="1.28515625" customWidth="1"/>
    <col min="8" max="8" width="17.5703125" bestFit="1" customWidth="1"/>
    <col min="9" max="9" width="1.28515625" customWidth="1"/>
    <col min="10" max="10" width="18.7109375" bestFit="1" customWidth="1"/>
    <col min="11" max="11" width="1.28515625" customWidth="1"/>
    <col min="12" max="12" width="11" bestFit="1" customWidth="1"/>
    <col min="13" max="13" width="1.28515625" customWidth="1"/>
    <col min="14" max="14" width="17.42578125" bestFit="1" customWidth="1"/>
    <col min="15" max="15" width="1.28515625" customWidth="1"/>
    <col min="16" max="16" width="11.85546875" bestFit="1" customWidth="1"/>
    <col min="17" max="17" width="1.28515625" customWidth="1"/>
    <col min="18" max="18" width="16.140625" bestFit="1" customWidth="1"/>
    <col min="19" max="19" width="1.28515625" customWidth="1"/>
    <col min="20" max="20" width="13.5703125" bestFit="1" customWidth="1"/>
    <col min="21" max="21" width="1.28515625" customWidth="1"/>
    <col min="22" max="22" width="16.140625" bestFit="1" customWidth="1"/>
    <col min="23" max="23" width="1.28515625" customWidth="1"/>
    <col min="24" max="24" width="17.42578125" bestFit="1" customWidth="1"/>
    <col min="25" max="25" width="1.28515625" customWidth="1"/>
    <col min="26" max="26" width="18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30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</row>
    <row r="2" spans="1:30" ht="21.75" customHeight="1" x14ac:dyDescent="0.2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30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1:30" ht="23.25" customHeight="1" x14ac:dyDescent="0.2">
      <c r="A4" s="1" t="s">
        <v>3</v>
      </c>
      <c r="B4" s="43" t="s">
        <v>4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</row>
    <row r="5" spans="1:30" ht="23.25" customHeight="1" x14ac:dyDescent="0.2">
      <c r="A5" s="43" t="s">
        <v>5</v>
      </c>
      <c r="B5" s="43"/>
      <c r="C5" s="43" t="s">
        <v>6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</row>
    <row r="6" spans="1:30" ht="25.5" customHeight="1" x14ac:dyDescent="0.2">
      <c r="F6" s="44" t="s">
        <v>7</v>
      </c>
      <c r="G6" s="44"/>
      <c r="H6" s="44"/>
      <c r="I6" s="44"/>
      <c r="J6" s="44"/>
      <c r="L6" s="44" t="s">
        <v>8</v>
      </c>
      <c r="M6" s="44"/>
      <c r="N6" s="44"/>
      <c r="O6" s="44"/>
      <c r="P6" s="44"/>
      <c r="Q6" s="44"/>
      <c r="R6" s="44"/>
      <c r="T6" s="44" t="s">
        <v>9</v>
      </c>
      <c r="U6" s="44"/>
      <c r="V6" s="44"/>
      <c r="W6" s="44"/>
      <c r="X6" s="44"/>
      <c r="Y6" s="44"/>
      <c r="Z6" s="44"/>
      <c r="AA6" s="44"/>
      <c r="AB6" s="44"/>
    </row>
    <row r="7" spans="1:30" ht="22.5" customHeight="1" x14ac:dyDescent="0.2">
      <c r="F7" s="3"/>
      <c r="G7" s="3"/>
      <c r="H7" s="3"/>
      <c r="I7" s="3"/>
      <c r="J7" s="3"/>
      <c r="L7" s="45" t="s">
        <v>10</v>
      </c>
      <c r="M7" s="45"/>
      <c r="N7" s="45"/>
      <c r="O7" s="3"/>
      <c r="P7" s="45" t="s">
        <v>11</v>
      </c>
      <c r="Q7" s="45"/>
      <c r="R7" s="45"/>
      <c r="T7" s="3"/>
      <c r="U7" s="3"/>
      <c r="V7" s="3"/>
      <c r="W7" s="3"/>
      <c r="X7" s="3"/>
      <c r="Y7" s="3"/>
      <c r="Z7" s="3"/>
      <c r="AA7" s="3"/>
      <c r="AB7" s="3"/>
    </row>
    <row r="8" spans="1:30" ht="21.75" customHeight="1" x14ac:dyDescent="0.2">
      <c r="A8" s="44" t="s">
        <v>12</v>
      </c>
      <c r="B8" s="44"/>
      <c r="C8" s="44"/>
      <c r="E8" s="44" t="s">
        <v>13</v>
      </c>
      <c r="F8" s="4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0" ht="21.75" customHeight="1" x14ac:dyDescent="0.2">
      <c r="A9" s="46" t="s">
        <v>19</v>
      </c>
      <c r="B9" s="46"/>
      <c r="C9" s="46"/>
      <c r="E9" s="47">
        <v>800000</v>
      </c>
      <c r="F9" s="47"/>
      <c r="G9" s="11"/>
      <c r="H9" s="12">
        <v>5480561398</v>
      </c>
      <c r="I9" s="11"/>
      <c r="J9" s="12">
        <v>8088985040</v>
      </c>
      <c r="K9" s="11"/>
      <c r="L9" s="12">
        <v>0</v>
      </c>
      <c r="M9" s="11"/>
      <c r="N9" s="12">
        <v>0</v>
      </c>
      <c r="O9" s="11"/>
      <c r="P9" s="12">
        <v>-800000</v>
      </c>
      <c r="Q9" s="11"/>
      <c r="R9" s="12">
        <v>7969912665</v>
      </c>
      <c r="S9" s="11"/>
      <c r="T9" s="12">
        <v>0</v>
      </c>
      <c r="U9" s="11"/>
      <c r="V9" s="12">
        <v>0</v>
      </c>
      <c r="W9" s="11"/>
      <c r="X9" s="12">
        <v>0</v>
      </c>
      <c r="Y9" s="11"/>
      <c r="Z9" s="12">
        <v>0</v>
      </c>
      <c r="AA9" s="11"/>
      <c r="AB9" s="13">
        <v>0</v>
      </c>
      <c r="AD9" s="28"/>
    </row>
    <row r="10" spans="1:30" ht="21.75" customHeight="1" x14ac:dyDescent="0.2">
      <c r="A10" s="48" t="s">
        <v>20</v>
      </c>
      <c r="B10" s="48"/>
      <c r="C10" s="48"/>
      <c r="E10" s="49">
        <v>2800000</v>
      </c>
      <c r="F10" s="49"/>
      <c r="G10" s="11"/>
      <c r="H10" s="14">
        <v>1546909965</v>
      </c>
      <c r="I10" s="11"/>
      <c r="J10" s="14">
        <v>1600333056</v>
      </c>
      <c r="K10" s="11"/>
      <c r="L10" s="14">
        <v>0</v>
      </c>
      <c r="M10" s="11"/>
      <c r="N10" s="14">
        <v>0</v>
      </c>
      <c r="O10" s="11"/>
      <c r="P10" s="14">
        <v>-2800000</v>
      </c>
      <c r="Q10" s="11"/>
      <c r="R10" s="14">
        <v>1569771182</v>
      </c>
      <c r="S10" s="11"/>
      <c r="T10" s="14">
        <v>0</v>
      </c>
      <c r="U10" s="11"/>
      <c r="V10" s="14">
        <v>0</v>
      </c>
      <c r="W10" s="11"/>
      <c r="X10" s="14">
        <v>0</v>
      </c>
      <c r="Y10" s="11"/>
      <c r="Z10" s="14">
        <v>0</v>
      </c>
      <c r="AA10" s="11"/>
      <c r="AB10" s="15">
        <v>0</v>
      </c>
      <c r="AD10" s="28"/>
    </row>
    <row r="11" spans="1:30" ht="21.75" customHeight="1" x14ac:dyDescent="0.2">
      <c r="A11" s="48" t="s">
        <v>21</v>
      </c>
      <c r="B11" s="48"/>
      <c r="C11" s="48"/>
      <c r="E11" s="49">
        <v>69360262</v>
      </c>
      <c r="F11" s="49"/>
      <c r="G11" s="11"/>
      <c r="H11" s="14">
        <v>128939866323</v>
      </c>
      <c r="I11" s="11"/>
      <c r="J11" s="14">
        <v>247560313507.54001</v>
      </c>
      <c r="K11" s="11"/>
      <c r="L11" s="14">
        <v>12492900</v>
      </c>
      <c r="M11" s="11"/>
      <c r="N11" s="14">
        <v>0</v>
      </c>
      <c r="O11" s="11"/>
      <c r="P11" s="14">
        <v>-14000000</v>
      </c>
      <c r="Q11" s="11"/>
      <c r="R11" s="14">
        <v>49048933150</v>
      </c>
      <c r="S11" s="11"/>
      <c r="T11" s="14">
        <v>67853162</v>
      </c>
      <c r="U11" s="11"/>
      <c r="V11" s="14">
        <v>2785</v>
      </c>
      <c r="W11" s="11"/>
      <c r="X11" s="14">
        <v>102914040061</v>
      </c>
      <c r="Y11" s="11"/>
      <c r="Z11" s="14">
        <v>187510309905.806</v>
      </c>
      <c r="AA11" s="11"/>
      <c r="AB11" s="15">
        <v>1.64</v>
      </c>
      <c r="AD11" s="28"/>
    </row>
    <row r="12" spans="1:30" ht="21.75" customHeight="1" x14ac:dyDescent="0.2">
      <c r="A12" s="48" t="s">
        <v>22</v>
      </c>
      <c r="B12" s="48"/>
      <c r="C12" s="48"/>
      <c r="E12" s="49">
        <v>96203778</v>
      </c>
      <c r="F12" s="49"/>
      <c r="G12" s="11"/>
      <c r="H12" s="14">
        <v>358582581899</v>
      </c>
      <c r="I12" s="11"/>
      <c r="J12" s="14">
        <v>874414724811.91003</v>
      </c>
      <c r="K12" s="11"/>
      <c r="L12" s="14">
        <v>0</v>
      </c>
      <c r="M12" s="11"/>
      <c r="N12" s="14">
        <v>0</v>
      </c>
      <c r="O12" s="11"/>
      <c r="P12" s="14">
        <v>0</v>
      </c>
      <c r="Q12" s="11"/>
      <c r="R12" s="14">
        <v>0</v>
      </c>
      <c r="S12" s="11"/>
      <c r="T12" s="14">
        <v>96203778</v>
      </c>
      <c r="U12" s="11"/>
      <c r="V12" s="14">
        <v>9420</v>
      </c>
      <c r="W12" s="11"/>
      <c r="X12" s="14">
        <v>358582581899</v>
      </c>
      <c r="Y12" s="11"/>
      <c r="Z12" s="14">
        <v>899234356738.88501</v>
      </c>
      <c r="AA12" s="11"/>
      <c r="AB12" s="15">
        <v>7.85</v>
      </c>
      <c r="AD12" s="28"/>
    </row>
    <row r="13" spans="1:30" ht="21.75" customHeight="1" x14ac:dyDescent="0.2">
      <c r="A13" s="48" t="s">
        <v>23</v>
      </c>
      <c r="B13" s="48"/>
      <c r="C13" s="48"/>
      <c r="E13" s="49">
        <v>37450989</v>
      </c>
      <c r="F13" s="49"/>
      <c r="G13" s="11"/>
      <c r="H13" s="14">
        <v>178368018250</v>
      </c>
      <c r="I13" s="11"/>
      <c r="J13" s="14">
        <v>430701702189.79797</v>
      </c>
      <c r="K13" s="11"/>
      <c r="L13" s="14">
        <v>0</v>
      </c>
      <c r="M13" s="11"/>
      <c r="N13" s="14">
        <v>0</v>
      </c>
      <c r="O13" s="11"/>
      <c r="P13" s="14">
        <v>0</v>
      </c>
      <c r="Q13" s="11"/>
      <c r="R13" s="14">
        <v>0</v>
      </c>
      <c r="S13" s="11"/>
      <c r="T13" s="14">
        <v>37450989</v>
      </c>
      <c r="U13" s="11"/>
      <c r="V13" s="14">
        <v>11080</v>
      </c>
      <c r="W13" s="11"/>
      <c r="X13" s="14">
        <v>178368018250</v>
      </c>
      <c r="Y13" s="11"/>
      <c r="Z13" s="14">
        <v>411749340833.73199</v>
      </c>
      <c r="AA13" s="11"/>
      <c r="AB13" s="15">
        <v>3.6</v>
      </c>
      <c r="AD13" s="28"/>
    </row>
    <row r="14" spans="1:30" ht="21.75" customHeight="1" x14ac:dyDescent="0.2">
      <c r="A14" s="48" t="s">
        <v>24</v>
      </c>
      <c r="B14" s="48"/>
      <c r="C14" s="48"/>
      <c r="E14" s="49">
        <v>399101</v>
      </c>
      <c r="F14" s="49"/>
      <c r="G14" s="11"/>
      <c r="H14" s="14">
        <v>15365756304</v>
      </c>
      <c r="I14" s="11"/>
      <c r="J14" s="14">
        <v>18414741641.055</v>
      </c>
      <c r="K14" s="11"/>
      <c r="L14" s="14">
        <v>1307133</v>
      </c>
      <c r="M14" s="11"/>
      <c r="N14" s="14">
        <v>0</v>
      </c>
      <c r="O14" s="11"/>
      <c r="P14" s="14">
        <v>0</v>
      </c>
      <c r="Q14" s="11"/>
      <c r="R14" s="14">
        <v>0</v>
      </c>
      <c r="S14" s="11"/>
      <c r="T14" s="14">
        <v>1706234</v>
      </c>
      <c r="U14" s="11"/>
      <c r="V14" s="14">
        <v>10816</v>
      </c>
      <c r="W14" s="11"/>
      <c r="X14" s="14">
        <v>15365756304</v>
      </c>
      <c r="Y14" s="11"/>
      <c r="Z14" s="14">
        <v>18311972677.7229</v>
      </c>
      <c r="AA14" s="11"/>
      <c r="AB14" s="15">
        <v>0.16</v>
      </c>
      <c r="AD14" s="28"/>
    </row>
    <row r="15" spans="1:30" ht="21.75" customHeight="1" x14ac:dyDescent="0.2">
      <c r="A15" s="48" t="s">
        <v>25</v>
      </c>
      <c r="B15" s="48"/>
      <c r="C15" s="48"/>
      <c r="E15" s="49">
        <v>52179419</v>
      </c>
      <c r="F15" s="49"/>
      <c r="G15" s="11"/>
      <c r="H15" s="14">
        <v>242541189141</v>
      </c>
      <c r="I15" s="11"/>
      <c r="J15" s="14">
        <v>668946851417.40002</v>
      </c>
      <c r="K15" s="11"/>
      <c r="L15" s="14">
        <v>0</v>
      </c>
      <c r="M15" s="11"/>
      <c r="N15" s="14">
        <v>0</v>
      </c>
      <c r="O15" s="11"/>
      <c r="P15" s="14">
        <v>0</v>
      </c>
      <c r="Q15" s="11"/>
      <c r="R15" s="14">
        <v>0</v>
      </c>
      <c r="S15" s="11"/>
      <c r="T15" s="14">
        <v>52179419</v>
      </c>
      <c r="U15" s="11"/>
      <c r="V15" s="14">
        <v>10470</v>
      </c>
      <c r="W15" s="11"/>
      <c r="X15" s="14">
        <v>242541189141</v>
      </c>
      <c r="Y15" s="11"/>
      <c r="Z15" s="14">
        <v>542095474794.13098</v>
      </c>
      <c r="AA15" s="11"/>
      <c r="AB15" s="15">
        <v>4.7300000000000004</v>
      </c>
      <c r="AD15" s="28"/>
    </row>
    <row r="16" spans="1:30" ht="21.75" customHeight="1" x14ac:dyDescent="0.2">
      <c r="A16" s="48" t="s">
        <v>26</v>
      </c>
      <c r="B16" s="48"/>
      <c r="C16" s="48"/>
      <c r="E16" s="49">
        <v>8614506</v>
      </c>
      <c r="F16" s="49"/>
      <c r="G16" s="11"/>
      <c r="H16" s="14">
        <v>218067768572</v>
      </c>
      <c r="I16" s="11"/>
      <c r="J16" s="14">
        <v>501335265694.56299</v>
      </c>
      <c r="K16" s="11"/>
      <c r="L16" s="14">
        <v>0</v>
      </c>
      <c r="M16" s="11"/>
      <c r="N16" s="14">
        <v>0</v>
      </c>
      <c r="O16" s="11"/>
      <c r="P16" s="14">
        <v>0</v>
      </c>
      <c r="Q16" s="11"/>
      <c r="R16" s="14">
        <v>0</v>
      </c>
      <c r="S16" s="11"/>
      <c r="T16" s="14">
        <v>8614506</v>
      </c>
      <c r="U16" s="11"/>
      <c r="V16" s="14">
        <v>48110</v>
      </c>
      <c r="W16" s="11"/>
      <c r="X16" s="14">
        <v>218067768572</v>
      </c>
      <c r="Y16" s="11"/>
      <c r="Z16" s="14">
        <v>411240232439.30798</v>
      </c>
      <c r="AA16" s="11"/>
      <c r="AB16" s="15">
        <v>3.59</v>
      </c>
      <c r="AD16" s="28"/>
    </row>
    <row r="17" spans="1:30" ht="21.75" customHeight="1" x14ac:dyDescent="0.2">
      <c r="A17" s="48" t="s">
        <v>27</v>
      </c>
      <c r="B17" s="48"/>
      <c r="C17" s="48"/>
      <c r="E17" s="49">
        <v>700000</v>
      </c>
      <c r="F17" s="49"/>
      <c r="G17" s="11"/>
      <c r="H17" s="14">
        <v>11146615641</v>
      </c>
      <c r="I17" s="11"/>
      <c r="J17" s="14">
        <v>11294017140</v>
      </c>
      <c r="K17" s="11"/>
      <c r="L17" s="14">
        <v>0</v>
      </c>
      <c r="M17" s="11"/>
      <c r="N17" s="14">
        <v>0</v>
      </c>
      <c r="O17" s="11"/>
      <c r="P17" s="14">
        <v>0</v>
      </c>
      <c r="Q17" s="11"/>
      <c r="R17" s="14">
        <v>0</v>
      </c>
      <c r="S17" s="11"/>
      <c r="T17" s="14">
        <v>700000</v>
      </c>
      <c r="U17" s="11"/>
      <c r="V17" s="14">
        <v>19530</v>
      </c>
      <c r="W17" s="11"/>
      <c r="X17" s="14">
        <v>11146615641</v>
      </c>
      <c r="Y17" s="11"/>
      <c r="Z17" s="14">
        <v>13565323170</v>
      </c>
      <c r="AA17" s="11"/>
      <c r="AB17" s="15">
        <v>0.12</v>
      </c>
      <c r="AD17" s="28"/>
    </row>
    <row r="18" spans="1:30" ht="21.75" customHeight="1" x14ac:dyDescent="0.2">
      <c r="A18" s="48" t="s">
        <v>28</v>
      </c>
      <c r="B18" s="48"/>
      <c r="C18" s="48"/>
      <c r="E18" s="49">
        <v>92056591</v>
      </c>
      <c r="F18" s="49"/>
      <c r="G18" s="11"/>
      <c r="H18" s="14">
        <v>387147409049</v>
      </c>
      <c r="I18" s="11"/>
      <c r="J18" s="14">
        <v>833979791125.83398</v>
      </c>
      <c r="K18" s="11"/>
      <c r="L18" s="14">
        <v>0</v>
      </c>
      <c r="M18" s="11"/>
      <c r="N18" s="14">
        <v>0</v>
      </c>
      <c r="O18" s="11"/>
      <c r="P18" s="14">
        <v>0</v>
      </c>
      <c r="Q18" s="11"/>
      <c r="R18" s="14">
        <v>0</v>
      </c>
      <c r="S18" s="11"/>
      <c r="T18" s="14">
        <v>92056591</v>
      </c>
      <c r="U18" s="11"/>
      <c r="V18" s="14">
        <v>7370</v>
      </c>
      <c r="W18" s="11"/>
      <c r="X18" s="14">
        <v>387147409049</v>
      </c>
      <c r="Y18" s="11"/>
      <c r="Z18" s="14">
        <v>673212602475.07104</v>
      </c>
      <c r="AA18" s="11"/>
      <c r="AB18" s="15">
        <v>5.88</v>
      </c>
      <c r="AD18" s="28"/>
    </row>
    <row r="19" spans="1:30" ht="21.75" customHeight="1" x14ac:dyDescent="0.2">
      <c r="A19" s="48" t="s">
        <v>29</v>
      </c>
      <c r="B19" s="48"/>
      <c r="C19" s="48"/>
      <c r="E19" s="49">
        <v>22388235</v>
      </c>
      <c r="F19" s="49"/>
      <c r="G19" s="11"/>
      <c r="H19" s="14">
        <v>93731616851</v>
      </c>
      <c r="I19" s="11"/>
      <c r="J19" s="14">
        <v>177054936329.297</v>
      </c>
      <c r="K19" s="11"/>
      <c r="L19" s="14">
        <v>0</v>
      </c>
      <c r="M19" s="11"/>
      <c r="N19" s="14">
        <v>0</v>
      </c>
      <c r="O19" s="11"/>
      <c r="P19" s="14">
        <v>0</v>
      </c>
      <c r="Q19" s="11"/>
      <c r="R19" s="14">
        <v>0</v>
      </c>
      <c r="S19" s="11"/>
      <c r="T19" s="14">
        <v>22388235</v>
      </c>
      <c r="U19" s="11"/>
      <c r="V19" s="14">
        <v>7420</v>
      </c>
      <c r="W19" s="11"/>
      <c r="X19" s="14">
        <v>93731616851</v>
      </c>
      <c r="Y19" s="11"/>
      <c r="Z19" s="14">
        <v>164836590660.39899</v>
      </c>
      <c r="AA19" s="11"/>
      <c r="AB19" s="15">
        <v>1.44</v>
      </c>
      <c r="AD19" s="28"/>
    </row>
    <row r="20" spans="1:30" ht="21.75" customHeight="1" x14ac:dyDescent="0.2">
      <c r="A20" s="48" t="s">
        <v>30</v>
      </c>
      <c r="B20" s="48"/>
      <c r="C20" s="48"/>
      <c r="E20" s="49">
        <v>15867048</v>
      </c>
      <c r="F20" s="49"/>
      <c r="G20" s="11"/>
      <c r="H20" s="14">
        <v>67720560864</v>
      </c>
      <c r="I20" s="11"/>
      <c r="J20" s="14">
        <v>63449914747.408798</v>
      </c>
      <c r="K20" s="11"/>
      <c r="L20" s="14">
        <v>0</v>
      </c>
      <c r="M20" s="11"/>
      <c r="N20" s="14">
        <v>0</v>
      </c>
      <c r="O20" s="11"/>
      <c r="P20" s="14">
        <v>-15867048</v>
      </c>
      <c r="Q20" s="11"/>
      <c r="R20" s="14">
        <v>0</v>
      </c>
      <c r="S20" s="11"/>
      <c r="T20" s="14">
        <v>0</v>
      </c>
      <c r="U20" s="11"/>
      <c r="V20" s="14">
        <v>0</v>
      </c>
      <c r="W20" s="11"/>
      <c r="X20" s="14">
        <v>0</v>
      </c>
      <c r="Y20" s="11"/>
      <c r="Z20" s="14">
        <v>0</v>
      </c>
      <c r="AA20" s="11"/>
      <c r="AB20" s="15">
        <v>0</v>
      </c>
      <c r="AD20" s="28"/>
    </row>
    <row r="21" spans="1:30" ht="21.75" customHeight="1" x14ac:dyDescent="0.2">
      <c r="A21" s="48" t="s">
        <v>31</v>
      </c>
      <c r="B21" s="48"/>
      <c r="C21" s="48"/>
      <c r="E21" s="49">
        <v>8528624</v>
      </c>
      <c r="F21" s="49"/>
      <c r="G21" s="11"/>
      <c r="H21" s="14">
        <v>82640112265</v>
      </c>
      <c r="I21" s="11"/>
      <c r="J21" s="14">
        <v>125078672545.174</v>
      </c>
      <c r="K21" s="11"/>
      <c r="L21" s="14">
        <v>0</v>
      </c>
      <c r="M21" s="11"/>
      <c r="N21" s="14">
        <v>0</v>
      </c>
      <c r="O21" s="11"/>
      <c r="P21" s="14">
        <v>0</v>
      </c>
      <c r="Q21" s="11"/>
      <c r="R21" s="14">
        <v>0</v>
      </c>
      <c r="S21" s="11"/>
      <c r="T21" s="14">
        <v>8528624</v>
      </c>
      <c r="U21" s="11"/>
      <c r="V21" s="14">
        <v>22370</v>
      </c>
      <c r="W21" s="11"/>
      <c r="X21" s="14">
        <v>82640112265</v>
      </c>
      <c r="Y21" s="11"/>
      <c r="Z21" s="14">
        <v>189310548365.05801</v>
      </c>
      <c r="AA21" s="11"/>
      <c r="AB21" s="15">
        <v>1.65</v>
      </c>
      <c r="AD21" s="28"/>
    </row>
    <row r="22" spans="1:30" ht="21.75" customHeight="1" x14ac:dyDescent="0.2">
      <c r="A22" s="48" t="s">
        <v>32</v>
      </c>
      <c r="B22" s="48"/>
      <c r="C22" s="48"/>
      <c r="E22" s="49">
        <v>27652778</v>
      </c>
      <c r="F22" s="49"/>
      <c r="G22" s="11"/>
      <c r="H22" s="14">
        <v>168306434603</v>
      </c>
      <c r="I22" s="11"/>
      <c r="J22" s="14">
        <v>307042656471.61102</v>
      </c>
      <c r="K22" s="11"/>
      <c r="L22" s="14">
        <v>0</v>
      </c>
      <c r="M22" s="11"/>
      <c r="N22" s="14">
        <v>0</v>
      </c>
      <c r="O22" s="11"/>
      <c r="P22" s="14">
        <v>0</v>
      </c>
      <c r="Q22" s="11"/>
      <c r="R22" s="14">
        <v>0</v>
      </c>
      <c r="S22" s="11"/>
      <c r="T22" s="14">
        <v>27652778</v>
      </c>
      <c r="U22" s="11"/>
      <c r="V22" s="14">
        <v>12210</v>
      </c>
      <c r="W22" s="11"/>
      <c r="X22" s="14">
        <v>168306434603</v>
      </c>
      <c r="Y22" s="11"/>
      <c r="Z22" s="14">
        <v>335030458938.19299</v>
      </c>
      <c r="AA22" s="11"/>
      <c r="AB22" s="15">
        <v>2.93</v>
      </c>
      <c r="AD22" s="28"/>
    </row>
    <row r="23" spans="1:30" ht="21.75" customHeight="1" x14ac:dyDescent="0.2">
      <c r="A23" s="48" t="s">
        <v>33</v>
      </c>
      <c r="B23" s="48"/>
      <c r="C23" s="48"/>
      <c r="E23" s="49">
        <v>800000</v>
      </c>
      <c r="F23" s="49"/>
      <c r="G23" s="11"/>
      <c r="H23" s="14">
        <v>2420430884</v>
      </c>
      <c r="I23" s="11"/>
      <c r="J23" s="14">
        <v>2937119200</v>
      </c>
      <c r="K23" s="11"/>
      <c r="L23" s="14">
        <v>0</v>
      </c>
      <c r="M23" s="11"/>
      <c r="N23" s="14">
        <v>0</v>
      </c>
      <c r="O23" s="11"/>
      <c r="P23" s="14">
        <v>-800000</v>
      </c>
      <c r="Q23" s="11"/>
      <c r="R23" s="14">
        <v>3006975020</v>
      </c>
      <c r="S23" s="11"/>
      <c r="T23" s="14">
        <v>0</v>
      </c>
      <c r="U23" s="11"/>
      <c r="V23" s="14">
        <v>0</v>
      </c>
      <c r="W23" s="11"/>
      <c r="X23" s="14">
        <v>0</v>
      </c>
      <c r="Y23" s="11"/>
      <c r="Z23" s="14">
        <v>0</v>
      </c>
      <c r="AA23" s="11"/>
      <c r="AB23" s="15">
        <v>0</v>
      </c>
      <c r="AD23" s="28"/>
    </row>
    <row r="24" spans="1:30" ht="21.75" customHeight="1" x14ac:dyDescent="0.2">
      <c r="A24" s="48" t="s">
        <v>34</v>
      </c>
      <c r="B24" s="48"/>
      <c r="C24" s="48"/>
      <c r="E24" s="49">
        <v>10690211</v>
      </c>
      <c r="F24" s="49"/>
      <c r="G24" s="11"/>
      <c r="H24" s="14">
        <v>111248301825</v>
      </c>
      <c r="I24" s="11"/>
      <c r="J24" s="14">
        <v>123366105030.121</v>
      </c>
      <c r="K24" s="11"/>
      <c r="L24" s="14">
        <v>2650000</v>
      </c>
      <c r="M24" s="11"/>
      <c r="N24" s="14">
        <v>30131055670</v>
      </c>
      <c r="O24" s="11"/>
      <c r="P24" s="14">
        <v>0</v>
      </c>
      <c r="Q24" s="11"/>
      <c r="R24" s="14">
        <v>0</v>
      </c>
      <c r="S24" s="11"/>
      <c r="T24" s="14">
        <v>13340211</v>
      </c>
      <c r="U24" s="11"/>
      <c r="V24" s="14">
        <v>10110</v>
      </c>
      <c r="W24" s="11"/>
      <c r="X24" s="14">
        <v>141379357495</v>
      </c>
      <c r="Y24" s="11"/>
      <c r="Z24" s="14">
        <v>133826991718.287</v>
      </c>
      <c r="AA24" s="11"/>
      <c r="AB24" s="15">
        <v>1.17</v>
      </c>
      <c r="AD24" s="28"/>
    </row>
    <row r="25" spans="1:30" ht="21.75" customHeight="1" x14ac:dyDescent="0.2">
      <c r="A25" s="48" t="s">
        <v>35</v>
      </c>
      <c r="B25" s="48"/>
      <c r="C25" s="48"/>
      <c r="E25" s="49">
        <v>585000</v>
      </c>
      <c r="F25" s="49"/>
      <c r="G25" s="11"/>
      <c r="H25" s="14">
        <v>4475351625</v>
      </c>
      <c r="I25" s="11"/>
      <c r="J25" s="14">
        <v>3831734947.9499998</v>
      </c>
      <c r="K25" s="11"/>
      <c r="L25" s="14">
        <v>0</v>
      </c>
      <c r="M25" s="11"/>
      <c r="N25" s="14">
        <v>0</v>
      </c>
      <c r="O25" s="11"/>
      <c r="P25" s="14">
        <v>0</v>
      </c>
      <c r="Q25" s="11"/>
      <c r="R25" s="14">
        <v>0</v>
      </c>
      <c r="S25" s="11"/>
      <c r="T25" s="14">
        <v>585000</v>
      </c>
      <c r="U25" s="11"/>
      <c r="V25" s="14">
        <v>6187</v>
      </c>
      <c r="W25" s="11"/>
      <c r="X25" s="14">
        <v>4475351625</v>
      </c>
      <c r="Y25" s="11"/>
      <c r="Z25" s="14">
        <v>3591417076.6500001</v>
      </c>
      <c r="AA25" s="11"/>
      <c r="AB25" s="15">
        <v>0.03</v>
      </c>
      <c r="AD25" s="28"/>
    </row>
    <row r="26" spans="1:30" ht="21.75" customHeight="1" x14ac:dyDescent="0.2">
      <c r="A26" s="48" t="s">
        <v>36</v>
      </c>
      <c r="B26" s="48"/>
      <c r="C26" s="48"/>
      <c r="E26" s="49">
        <v>870000</v>
      </c>
      <c r="F26" s="49"/>
      <c r="G26" s="11"/>
      <c r="H26" s="14">
        <v>14916334788</v>
      </c>
      <c r="I26" s="11"/>
      <c r="J26" s="14">
        <v>15754766925</v>
      </c>
      <c r="K26" s="11"/>
      <c r="L26" s="14">
        <v>0</v>
      </c>
      <c r="M26" s="11"/>
      <c r="N26" s="14">
        <v>0</v>
      </c>
      <c r="O26" s="11"/>
      <c r="P26" s="14">
        <v>-435000</v>
      </c>
      <c r="Q26" s="11"/>
      <c r="R26" s="14">
        <v>9672995382</v>
      </c>
      <c r="S26" s="11"/>
      <c r="T26" s="14">
        <v>435000</v>
      </c>
      <c r="U26" s="11"/>
      <c r="V26" s="14">
        <v>20590</v>
      </c>
      <c r="W26" s="11"/>
      <c r="X26" s="14">
        <v>7458167394</v>
      </c>
      <c r="Y26" s="11"/>
      <c r="Z26" s="14">
        <v>8887415095.5</v>
      </c>
      <c r="AA26" s="11"/>
      <c r="AB26" s="15">
        <v>0.08</v>
      </c>
      <c r="AD26" s="28"/>
    </row>
    <row r="27" spans="1:30" ht="21.75" customHeight="1" x14ac:dyDescent="0.2">
      <c r="A27" s="48" t="s">
        <v>37</v>
      </c>
      <c r="B27" s="48"/>
      <c r="C27" s="48"/>
      <c r="E27" s="49">
        <v>17250862</v>
      </c>
      <c r="F27" s="49"/>
      <c r="G27" s="11"/>
      <c r="H27" s="14">
        <v>135036467921</v>
      </c>
      <c r="I27" s="11"/>
      <c r="J27" s="14">
        <v>145841209369.02499</v>
      </c>
      <c r="K27" s="11"/>
      <c r="L27" s="14">
        <v>8100000</v>
      </c>
      <c r="M27" s="11"/>
      <c r="N27" s="14">
        <v>69607942519</v>
      </c>
      <c r="O27" s="11"/>
      <c r="P27" s="14">
        <v>0</v>
      </c>
      <c r="Q27" s="11"/>
      <c r="R27" s="14">
        <v>0</v>
      </c>
      <c r="S27" s="11"/>
      <c r="T27" s="14">
        <v>25350862</v>
      </c>
      <c r="U27" s="11"/>
      <c r="V27" s="14">
        <v>9550</v>
      </c>
      <c r="W27" s="11"/>
      <c r="X27" s="14">
        <v>204644410440</v>
      </c>
      <c r="Y27" s="11"/>
      <c r="Z27" s="14">
        <v>240229293440.867</v>
      </c>
      <c r="AA27" s="11"/>
      <c r="AB27" s="15">
        <v>2.1</v>
      </c>
      <c r="AD27" s="28"/>
    </row>
    <row r="28" spans="1:30" ht="21.75" customHeight="1" x14ac:dyDescent="0.2">
      <c r="A28" s="48" t="s">
        <v>38</v>
      </c>
      <c r="B28" s="48"/>
      <c r="C28" s="48"/>
      <c r="E28" s="49">
        <v>45010375</v>
      </c>
      <c r="F28" s="49"/>
      <c r="G28" s="11"/>
      <c r="H28" s="14">
        <v>177622973398</v>
      </c>
      <c r="I28" s="11"/>
      <c r="J28" s="14">
        <v>226885219590.35001</v>
      </c>
      <c r="K28" s="11"/>
      <c r="L28" s="14">
        <v>0</v>
      </c>
      <c r="M28" s="11"/>
      <c r="N28" s="14">
        <v>0</v>
      </c>
      <c r="O28" s="11"/>
      <c r="P28" s="14">
        <v>0</v>
      </c>
      <c r="Q28" s="11"/>
      <c r="R28" s="14">
        <v>0</v>
      </c>
      <c r="S28" s="11"/>
      <c r="T28" s="14">
        <v>45010375</v>
      </c>
      <c r="U28" s="11"/>
      <c r="V28" s="14">
        <v>4300</v>
      </c>
      <c r="W28" s="11"/>
      <c r="X28" s="14">
        <v>177622973398</v>
      </c>
      <c r="Y28" s="11"/>
      <c r="Z28" s="14">
        <v>192048512645.375</v>
      </c>
      <c r="AA28" s="11"/>
      <c r="AB28" s="15">
        <v>1.68</v>
      </c>
      <c r="AD28" s="28"/>
    </row>
    <row r="29" spans="1:30" ht="21.75" customHeight="1" x14ac:dyDescent="0.2">
      <c r="A29" s="48" t="s">
        <v>39</v>
      </c>
      <c r="B29" s="48"/>
      <c r="C29" s="48"/>
      <c r="E29" s="49">
        <v>19882424</v>
      </c>
      <c r="F29" s="49"/>
      <c r="G29" s="11"/>
      <c r="H29" s="14">
        <v>351002137982</v>
      </c>
      <c r="I29" s="11"/>
      <c r="J29" s="14">
        <v>335388458662.15997</v>
      </c>
      <c r="K29" s="11"/>
      <c r="L29" s="14">
        <v>0</v>
      </c>
      <c r="M29" s="11"/>
      <c r="N29" s="14">
        <v>0</v>
      </c>
      <c r="O29" s="11"/>
      <c r="P29" s="14">
        <v>0</v>
      </c>
      <c r="Q29" s="11"/>
      <c r="R29" s="14">
        <v>0</v>
      </c>
      <c r="S29" s="11"/>
      <c r="T29" s="14">
        <v>19882424</v>
      </c>
      <c r="U29" s="11"/>
      <c r="V29" s="14">
        <v>14930</v>
      </c>
      <c r="W29" s="11"/>
      <c r="X29" s="14">
        <v>351002137982</v>
      </c>
      <c r="Y29" s="11"/>
      <c r="Z29" s="14">
        <v>294549981636.82599</v>
      </c>
      <c r="AA29" s="11"/>
      <c r="AB29" s="15">
        <v>2.57</v>
      </c>
      <c r="AD29" s="28"/>
    </row>
    <row r="30" spans="1:30" ht="21.75" customHeight="1" x14ac:dyDescent="0.2">
      <c r="A30" s="48" t="s">
        <v>40</v>
      </c>
      <c r="B30" s="48"/>
      <c r="C30" s="48"/>
      <c r="E30" s="49">
        <v>20884919</v>
      </c>
      <c r="F30" s="49"/>
      <c r="G30" s="11"/>
      <c r="H30" s="14">
        <v>255083564371</v>
      </c>
      <c r="I30" s="11"/>
      <c r="J30" s="14">
        <v>311473882999.23401</v>
      </c>
      <c r="K30" s="11"/>
      <c r="L30" s="14">
        <v>0</v>
      </c>
      <c r="M30" s="11"/>
      <c r="N30" s="14">
        <v>0</v>
      </c>
      <c r="O30" s="11"/>
      <c r="P30" s="14">
        <v>0</v>
      </c>
      <c r="Q30" s="11"/>
      <c r="R30" s="14">
        <v>0</v>
      </c>
      <c r="S30" s="11"/>
      <c r="T30" s="14">
        <v>20884919</v>
      </c>
      <c r="U30" s="11"/>
      <c r="V30" s="14">
        <v>13710</v>
      </c>
      <c r="W30" s="11"/>
      <c r="X30" s="14">
        <v>255083564371</v>
      </c>
      <c r="Y30" s="11"/>
      <c r="Z30" s="14">
        <v>284118891278.742</v>
      </c>
      <c r="AA30" s="11"/>
      <c r="AB30" s="15">
        <v>2.48</v>
      </c>
      <c r="AD30" s="28"/>
    </row>
    <row r="31" spans="1:30" ht="21.75" customHeight="1" x14ac:dyDescent="0.2">
      <c r="A31" s="48" t="s">
        <v>41</v>
      </c>
      <c r="B31" s="48"/>
      <c r="C31" s="48"/>
      <c r="E31" s="49">
        <v>50774555</v>
      </c>
      <c r="F31" s="49"/>
      <c r="G31" s="11"/>
      <c r="H31" s="14">
        <v>267550399795</v>
      </c>
      <c r="I31" s="11"/>
      <c r="J31" s="14">
        <v>253421800479.94501</v>
      </c>
      <c r="K31" s="11"/>
      <c r="L31" s="14">
        <v>15867048</v>
      </c>
      <c r="M31" s="11"/>
      <c r="N31" s="14">
        <v>0</v>
      </c>
      <c r="O31" s="11"/>
      <c r="P31" s="14">
        <v>0</v>
      </c>
      <c r="Q31" s="11"/>
      <c r="R31" s="14">
        <v>0</v>
      </c>
      <c r="S31" s="11"/>
      <c r="T31" s="14">
        <v>66641603</v>
      </c>
      <c r="U31" s="11"/>
      <c r="V31" s="14">
        <v>5050</v>
      </c>
      <c r="W31" s="11"/>
      <c r="X31" s="14">
        <v>351138008659</v>
      </c>
      <c r="Y31" s="11"/>
      <c r="Z31" s="14">
        <v>333938640214.48999</v>
      </c>
      <c r="AA31" s="11"/>
      <c r="AB31" s="15">
        <v>2.92</v>
      </c>
      <c r="AD31" s="28"/>
    </row>
    <row r="32" spans="1:30" ht="21.75" customHeight="1" x14ac:dyDescent="0.2">
      <c r="A32" s="48" t="s">
        <v>42</v>
      </c>
      <c r="B32" s="48"/>
      <c r="C32" s="48"/>
      <c r="E32" s="49">
        <v>2535127</v>
      </c>
      <c r="F32" s="49"/>
      <c r="G32" s="11"/>
      <c r="H32" s="14">
        <v>147918431557</v>
      </c>
      <c r="I32" s="11"/>
      <c r="J32" s="14">
        <v>452015669847.03003</v>
      </c>
      <c r="K32" s="11"/>
      <c r="L32" s="14">
        <v>0</v>
      </c>
      <c r="M32" s="11"/>
      <c r="N32" s="14">
        <v>0</v>
      </c>
      <c r="O32" s="11"/>
      <c r="P32" s="14">
        <v>0</v>
      </c>
      <c r="Q32" s="11"/>
      <c r="R32" s="14">
        <v>0</v>
      </c>
      <c r="S32" s="11"/>
      <c r="T32" s="14">
        <v>2535127</v>
      </c>
      <c r="U32" s="11"/>
      <c r="V32" s="14">
        <v>164400</v>
      </c>
      <c r="W32" s="11"/>
      <c r="X32" s="14">
        <v>147918431557</v>
      </c>
      <c r="Y32" s="11"/>
      <c r="Z32" s="14">
        <v>413553208986.87598</v>
      </c>
      <c r="AA32" s="11"/>
      <c r="AB32" s="15">
        <v>3.61</v>
      </c>
      <c r="AD32" s="28"/>
    </row>
    <row r="33" spans="1:30" ht="21.75" customHeight="1" x14ac:dyDescent="0.2">
      <c r="A33" s="48" t="s">
        <v>43</v>
      </c>
      <c r="B33" s="48"/>
      <c r="C33" s="48"/>
      <c r="E33" s="49">
        <v>1590000</v>
      </c>
      <c r="F33" s="49"/>
      <c r="G33" s="11"/>
      <c r="H33" s="14">
        <v>126544866416</v>
      </c>
      <c r="I33" s="11"/>
      <c r="J33" s="14">
        <v>274111213782</v>
      </c>
      <c r="K33" s="11"/>
      <c r="L33" s="14">
        <v>334025</v>
      </c>
      <c r="M33" s="11"/>
      <c r="N33" s="14">
        <v>57331736354</v>
      </c>
      <c r="O33" s="11"/>
      <c r="P33" s="14">
        <v>0</v>
      </c>
      <c r="Q33" s="11"/>
      <c r="R33" s="14">
        <v>0</v>
      </c>
      <c r="S33" s="11"/>
      <c r="T33" s="14">
        <v>1924025</v>
      </c>
      <c r="U33" s="11"/>
      <c r="V33" s="14">
        <v>189100</v>
      </c>
      <c r="W33" s="11"/>
      <c r="X33" s="14">
        <v>183876602770</v>
      </c>
      <c r="Y33" s="11"/>
      <c r="Z33" s="14">
        <v>361020697424.42499</v>
      </c>
      <c r="AA33" s="11"/>
      <c r="AB33" s="15">
        <v>3.15</v>
      </c>
      <c r="AD33" s="28"/>
    </row>
    <row r="34" spans="1:30" ht="21.75" customHeight="1" x14ac:dyDescent="0.2">
      <c r="A34" s="48" t="s">
        <v>44</v>
      </c>
      <c r="B34" s="48"/>
      <c r="C34" s="48"/>
      <c r="E34" s="49">
        <v>59240073</v>
      </c>
      <c r="F34" s="49"/>
      <c r="G34" s="11"/>
      <c r="H34" s="14">
        <v>133861282640</v>
      </c>
      <c r="I34" s="11"/>
      <c r="J34" s="14">
        <v>313308844766.33398</v>
      </c>
      <c r="K34" s="11"/>
      <c r="L34" s="14">
        <v>0</v>
      </c>
      <c r="M34" s="11"/>
      <c r="N34" s="14">
        <v>0</v>
      </c>
      <c r="O34" s="11"/>
      <c r="P34" s="14">
        <v>-18460936</v>
      </c>
      <c r="Q34" s="11"/>
      <c r="R34" s="14">
        <v>100200734827</v>
      </c>
      <c r="S34" s="11"/>
      <c r="T34" s="14">
        <v>40779137</v>
      </c>
      <c r="U34" s="11"/>
      <c r="V34" s="14">
        <v>7780</v>
      </c>
      <c r="W34" s="11"/>
      <c r="X34" s="14">
        <v>92146199478</v>
      </c>
      <c r="Y34" s="11"/>
      <c r="Z34" s="14">
        <v>314809253028.302</v>
      </c>
      <c r="AA34" s="11"/>
      <c r="AB34" s="15">
        <v>2.75</v>
      </c>
      <c r="AD34" s="28"/>
    </row>
    <row r="35" spans="1:30" ht="21.75" customHeight="1" x14ac:dyDescent="0.2">
      <c r="A35" s="48" t="s">
        <v>45</v>
      </c>
      <c r="B35" s="48"/>
      <c r="C35" s="48"/>
      <c r="E35" s="49">
        <v>40370000</v>
      </c>
      <c r="F35" s="49"/>
      <c r="G35" s="11"/>
      <c r="H35" s="14">
        <v>140148149530</v>
      </c>
      <c r="I35" s="11"/>
      <c r="J35" s="14">
        <v>138480298234.29999</v>
      </c>
      <c r="K35" s="11"/>
      <c r="L35" s="14">
        <v>16200000</v>
      </c>
      <c r="M35" s="11"/>
      <c r="N35" s="14">
        <v>59287521995</v>
      </c>
      <c r="O35" s="11"/>
      <c r="P35" s="14">
        <v>0</v>
      </c>
      <c r="Q35" s="11"/>
      <c r="R35" s="14">
        <v>0</v>
      </c>
      <c r="S35" s="11"/>
      <c r="T35" s="14">
        <v>56570000</v>
      </c>
      <c r="U35" s="11"/>
      <c r="V35" s="14">
        <v>4070</v>
      </c>
      <c r="W35" s="11"/>
      <c r="X35" s="14">
        <v>199435671525</v>
      </c>
      <c r="Y35" s="11"/>
      <c r="Z35" s="14">
        <v>228460145573</v>
      </c>
      <c r="AA35" s="11"/>
      <c r="AB35" s="15">
        <v>2</v>
      </c>
      <c r="AD35" s="28"/>
    </row>
    <row r="36" spans="1:30" ht="21.75" customHeight="1" x14ac:dyDescent="0.2">
      <c r="A36" s="48" t="s">
        <v>46</v>
      </c>
      <c r="B36" s="48"/>
      <c r="C36" s="48"/>
      <c r="E36" s="49">
        <v>400000</v>
      </c>
      <c r="F36" s="49"/>
      <c r="G36" s="11"/>
      <c r="H36" s="14">
        <v>1921505284</v>
      </c>
      <c r="I36" s="11"/>
      <c r="J36" s="14">
        <v>2619592800</v>
      </c>
      <c r="K36" s="11"/>
      <c r="L36" s="14">
        <v>0</v>
      </c>
      <c r="M36" s="11"/>
      <c r="N36" s="14">
        <v>0</v>
      </c>
      <c r="O36" s="11"/>
      <c r="P36" s="14">
        <v>-400000</v>
      </c>
      <c r="Q36" s="11"/>
      <c r="R36" s="14">
        <v>2695005330</v>
      </c>
      <c r="S36" s="11"/>
      <c r="T36" s="14">
        <v>0</v>
      </c>
      <c r="U36" s="11"/>
      <c r="V36" s="14">
        <v>0</v>
      </c>
      <c r="W36" s="11"/>
      <c r="X36" s="14">
        <v>0</v>
      </c>
      <c r="Y36" s="11"/>
      <c r="Z36" s="14">
        <v>0</v>
      </c>
      <c r="AA36" s="11"/>
      <c r="AB36" s="15">
        <v>0</v>
      </c>
      <c r="AD36" s="28"/>
    </row>
    <row r="37" spans="1:30" ht="21.75" customHeight="1" x14ac:dyDescent="0.2">
      <c r="A37" s="48" t="s">
        <v>47</v>
      </c>
      <c r="B37" s="48"/>
      <c r="C37" s="48"/>
      <c r="E37" s="49">
        <v>14456055</v>
      </c>
      <c r="F37" s="49"/>
      <c r="G37" s="11"/>
      <c r="H37" s="14">
        <v>166209208465</v>
      </c>
      <c r="I37" s="11"/>
      <c r="J37" s="14">
        <v>54996083370.054901</v>
      </c>
      <c r="K37" s="11"/>
      <c r="L37" s="14">
        <v>0</v>
      </c>
      <c r="M37" s="11"/>
      <c r="N37" s="14">
        <v>0</v>
      </c>
      <c r="O37" s="11"/>
      <c r="P37" s="14">
        <v>0</v>
      </c>
      <c r="Q37" s="11"/>
      <c r="R37" s="14">
        <v>0</v>
      </c>
      <c r="S37" s="11"/>
      <c r="T37" s="14">
        <v>14456055</v>
      </c>
      <c r="U37" s="11"/>
      <c r="V37" s="14">
        <v>3834</v>
      </c>
      <c r="W37" s="11"/>
      <c r="X37" s="14">
        <v>166209208465</v>
      </c>
      <c r="Y37" s="11"/>
      <c r="Z37" s="14">
        <v>54996083370.054901</v>
      </c>
      <c r="AA37" s="11"/>
      <c r="AB37" s="15">
        <v>0.48</v>
      </c>
      <c r="AD37" s="28"/>
    </row>
    <row r="38" spans="1:30" ht="21.75" customHeight="1" x14ac:dyDescent="0.2">
      <c r="A38" s="48" t="s">
        <v>48</v>
      </c>
      <c r="B38" s="48"/>
      <c r="C38" s="48"/>
      <c r="E38" s="49">
        <v>267052810</v>
      </c>
      <c r="F38" s="49"/>
      <c r="G38" s="11"/>
      <c r="H38" s="14">
        <v>573234085507</v>
      </c>
      <c r="I38" s="11"/>
      <c r="J38" s="14">
        <v>345809981771.203</v>
      </c>
      <c r="K38" s="11"/>
      <c r="L38" s="14">
        <v>0</v>
      </c>
      <c r="M38" s="11"/>
      <c r="N38" s="14">
        <v>0</v>
      </c>
      <c r="O38" s="11"/>
      <c r="P38" s="14">
        <v>0</v>
      </c>
      <c r="Q38" s="11"/>
      <c r="R38" s="14">
        <v>0</v>
      </c>
      <c r="S38" s="11"/>
      <c r="T38" s="14">
        <v>267052810</v>
      </c>
      <c r="U38" s="11"/>
      <c r="V38" s="14">
        <v>1305</v>
      </c>
      <c r="W38" s="11"/>
      <c r="X38" s="14">
        <v>573234085507</v>
      </c>
      <c r="Y38" s="11"/>
      <c r="Z38" s="14">
        <v>345809981771.203</v>
      </c>
      <c r="AA38" s="11"/>
      <c r="AB38" s="15">
        <v>3.02</v>
      </c>
      <c r="AD38" s="28"/>
    </row>
    <row r="39" spans="1:30" ht="21.75" customHeight="1" x14ac:dyDescent="0.2">
      <c r="A39" s="48" t="s">
        <v>49</v>
      </c>
      <c r="B39" s="48"/>
      <c r="C39" s="48"/>
      <c r="E39" s="49">
        <v>14040447</v>
      </c>
      <c r="F39" s="49"/>
      <c r="G39" s="11"/>
      <c r="H39" s="14">
        <v>123902183684</v>
      </c>
      <c r="I39" s="11"/>
      <c r="J39" s="14">
        <v>275712584881.41498</v>
      </c>
      <c r="K39" s="11"/>
      <c r="L39" s="14">
        <v>0</v>
      </c>
      <c r="M39" s="11"/>
      <c r="N39" s="14">
        <v>0</v>
      </c>
      <c r="O39" s="11"/>
      <c r="P39" s="14">
        <v>0</v>
      </c>
      <c r="Q39" s="11"/>
      <c r="R39" s="14">
        <v>0</v>
      </c>
      <c r="S39" s="11"/>
      <c r="T39" s="14">
        <v>14040447</v>
      </c>
      <c r="U39" s="11"/>
      <c r="V39" s="14">
        <v>18130</v>
      </c>
      <c r="W39" s="11"/>
      <c r="X39" s="14">
        <v>123902183684</v>
      </c>
      <c r="Y39" s="11"/>
      <c r="Z39" s="14">
        <v>252585607069.23001</v>
      </c>
      <c r="AA39" s="11"/>
      <c r="AB39" s="15">
        <v>2.21</v>
      </c>
      <c r="AD39" s="28"/>
    </row>
    <row r="40" spans="1:30" ht="21.75" customHeight="1" x14ac:dyDescent="0.2">
      <c r="A40" s="48" t="s">
        <v>50</v>
      </c>
      <c r="B40" s="48"/>
      <c r="C40" s="48"/>
      <c r="E40" s="49">
        <v>113063058</v>
      </c>
      <c r="F40" s="49"/>
      <c r="G40" s="11"/>
      <c r="H40" s="14">
        <v>229689563877</v>
      </c>
      <c r="I40" s="11"/>
      <c r="J40" s="14">
        <v>221910001350.96301</v>
      </c>
      <c r="K40" s="11"/>
      <c r="L40" s="14">
        <v>0</v>
      </c>
      <c r="M40" s="11"/>
      <c r="N40" s="14">
        <v>0</v>
      </c>
      <c r="O40" s="11"/>
      <c r="P40" s="14">
        <v>0</v>
      </c>
      <c r="Q40" s="11"/>
      <c r="R40" s="14">
        <v>0</v>
      </c>
      <c r="S40" s="11"/>
      <c r="T40" s="14">
        <v>113063058</v>
      </c>
      <c r="U40" s="11"/>
      <c r="V40" s="14">
        <v>1708</v>
      </c>
      <c r="W40" s="11"/>
      <c r="X40" s="14">
        <v>229689563877</v>
      </c>
      <c r="Y40" s="11"/>
      <c r="Z40" s="14">
        <v>191618949599.315</v>
      </c>
      <c r="AA40" s="11"/>
      <c r="AB40" s="15">
        <v>1.67</v>
      </c>
      <c r="AD40" s="28"/>
    </row>
    <row r="41" spans="1:30" ht="21.75" customHeight="1" x14ac:dyDescent="0.2">
      <c r="A41" s="48" t="s">
        <v>51</v>
      </c>
      <c r="B41" s="48"/>
      <c r="C41" s="48"/>
      <c r="E41" s="49">
        <v>14185143</v>
      </c>
      <c r="F41" s="49"/>
      <c r="G41" s="11"/>
      <c r="H41" s="14">
        <v>161389439541</v>
      </c>
      <c r="I41" s="11"/>
      <c r="J41" s="14">
        <v>378067710946.22498</v>
      </c>
      <c r="K41" s="11"/>
      <c r="L41" s="14">
        <v>0</v>
      </c>
      <c r="M41" s="11"/>
      <c r="N41" s="14">
        <v>0</v>
      </c>
      <c r="O41" s="11"/>
      <c r="P41" s="14">
        <v>0</v>
      </c>
      <c r="Q41" s="11"/>
      <c r="R41" s="14">
        <v>0</v>
      </c>
      <c r="S41" s="11"/>
      <c r="T41" s="14">
        <v>14185143</v>
      </c>
      <c r="U41" s="11"/>
      <c r="V41" s="14">
        <v>29030</v>
      </c>
      <c r="W41" s="11"/>
      <c r="X41" s="14">
        <v>161389439541</v>
      </c>
      <c r="Y41" s="11"/>
      <c r="Z41" s="14">
        <v>408611528249.02802</v>
      </c>
      <c r="AA41" s="11"/>
      <c r="AB41" s="15">
        <v>3.57</v>
      </c>
      <c r="AD41" s="28"/>
    </row>
    <row r="42" spans="1:30" ht="21.75" customHeight="1" x14ac:dyDescent="0.2">
      <c r="A42" s="48" t="s">
        <v>52</v>
      </c>
      <c r="B42" s="48"/>
      <c r="C42" s="48"/>
      <c r="E42" s="49">
        <v>89381219</v>
      </c>
      <c r="F42" s="49"/>
      <c r="G42" s="11"/>
      <c r="H42" s="14">
        <v>552400171758</v>
      </c>
      <c r="I42" s="11"/>
      <c r="J42" s="14">
        <v>1957394969049.26</v>
      </c>
      <c r="K42" s="11"/>
      <c r="L42" s="14">
        <v>31267309</v>
      </c>
      <c r="M42" s="11"/>
      <c r="N42" s="14">
        <v>0</v>
      </c>
      <c r="O42" s="11"/>
      <c r="P42" s="14">
        <v>-5200000</v>
      </c>
      <c r="Q42" s="11"/>
      <c r="R42" s="14">
        <v>99635815644</v>
      </c>
      <c r="S42" s="11"/>
      <c r="T42" s="14">
        <v>115448528</v>
      </c>
      <c r="U42" s="11"/>
      <c r="V42" s="14">
        <v>14926</v>
      </c>
      <c r="W42" s="11"/>
      <c r="X42" s="14">
        <v>520262761624</v>
      </c>
      <c r="Y42" s="11"/>
      <c r="Z42" s="14">
        <v>1709864510973.3899</v>
      </c>
      <c r="AA42" s="11"/>
      <c r="AB42" s="15">
        <v>14.93</v>
      </c>
      <c r="AD42" s="28"/>
    </row>
    <row r="43" spans="1:30" ht="21.75" customHeight="1" x14ac:dyDescent="0.2">
      <c r="A43" s="48" t="s">
        <v>53</v>
      </c>
      <c r="B43" s="48"/>
      <c r="C43" s="48"/>
      <c r="E43" s="49">
        <v>15503689</v>
      </c>
      <c r="F43" s="49"/>
      <c r="G43" s="11"/>
      <c r="H43" s="14">
        <v>248557555896</v>
      </c>
      <c r="I43" s="11"/>
      <c r="J43" s="14">
        <v>462284556795.10199</v>
      </c>
      <c r="K43" s="11"/>
      <c r="L43" s="14">
        <v>0</v>
      </c>
      <c r="M43" s="11"/>
      <c r="N43" s="14">
        <v>0</v>
      </c>
      <c r="O43" s="11"/>
      <c r="P43" s="14">
        <v>0</v>
      </c>
      <c r="Q43" s="11"/>
      <c r="R43" s="14">
        <v>0</v>
      </c>
      <c r="S43" s="11"/>
      <c r="T43" s="14">
        <v>15503689</v>
      </c>
      <c r="U43" s="11"/>
      <c r="V43" s="14">
        <v>35830</v>
      </c>
      <c r="W43" s="11"/>
      <c r="X43" s="14">
        <v>248557555896</v>
      </c>
      <c r="Y43" s="11"/>
      <c r="Z43" s="14">
        <v>551203183692.79504</v>
      </c>
      <c r="AA43" s="11"/>
      <c r="AB43" s="15">
        <v>4.8099999999999996</v>
      </c>
      <c r="AD43" s="28"/>
    </row>
    <row r="44" spans="1:30" ht="21.75" customHeight="1" x14ac:dyDescent="0.2">
      <c r="A44" s="48" t="s">
        <v>54</v>
      </c>
      <c r="B44" s="48"/>
      <c r="C44" s="48"/>
      <c r="E44" s="49">
        <v>26122298</v>
      </c>
      <c r="F44" s="49"/>
      <c r="G44" s="11"/>
      <c r="H44" s="14">
        <v>275376795916</v>
      </c>
      <c r="I44" s="11"/>
      <c r="J44" s="14">
        <v>495079117356.38599</v>
      </c>
      <c r="K44" s="11"/>
      <c r="L44" s="14">
        <v>0</v>
      </c>
      <c r="M44" s="11"/>
      <c r="N44" s="14">
        <v>0</v>
      </c>
      <c r="O44" s="11"/>
      <c r="P44" s="14">
        <v>0</v>
      </c>
      <c r="Q44" s="11"/>
      <c r="R44" s="14">
        <v>0</v>
      </c>
      <c r="S44" s="11"/>
      <c r="T44" s="14">
        <v>26122298</v>
      </c>
      <c r="U44" s="11"/>
      <c r="V44" s="14">
        <v>18870</v>
      </c>
      <c r="W44" s="11"/>
      <c r="X44" s="14">
        <v>275376795916</v>
      </c>
      <c r="Y44" s="11"/>
      <c r="Z44" s="14">
        <v>489117431650</v>
      </c>
      <c r="AA44" s="11"/>
      <c r="AB44" s="15">
        <v>4.2699999999999996</v>
      </c>
      <c r="AD44" s="28"/>
    </row>
    <row r="45" spans="1:30" ht="21.75" customHeight="1" x14ac:dyDescent="0.2">
      <c r="A45" s="48" t="s">
        <v>55</v>
      </c>
      <c r="B45" s="48"/>
      <c r="C45" s="48"/>
      <c r="E45" s="49">
        <v>750000</v>
      </c>
      <c r="F45" s="49"/>
      <c r="G45" s="11"/>
      <c r="H45" s="14">
        <v>6091062301</v>
      </c>
      <c r="I45" s="11"/>
      <c r="J45" s="14">
        <v>11401182300</v>
      </c>
      <c r="K45" s="11"/>
      <c r="L45" s="14">
        <v>0</v>
      </c>
      <c r="M45" s="11"/>
      <c r="N45" s="14">
        <v>0</v>
      </c>
      <c r="O45" s="11"/>
      <c r="P45" s="14">
        <v>-750000</v>
      </c>
      <c r="Q45" s="11"/>
      <c r="R45" s="14">
        <v>10996039522</v>
      </c>
      <c r="S45" s="11"/>
      <c r="T45" s="14">
        <v>0</v>
      </c>
      <c r="U45" s="11"/>
      <c r="V45" s="14">
        <v>0</v>
      </c>
      <c r="W45" s="11"/>
      <c r="X45" s="14">
        <v>0</v>
      </c>
      <c r="Y45" s="11"/>
      <c r="Z45" s="14">
        <v>0</v>
      </c>
      <c r="AA45" s="11"/>
      <c r="AB45" s="15">
        <v>0</v>
      </c>
      <c r="AD45" s="28"/>
    </row>
    <row r="46" spans="1:30" ht="21.75" customHeight="1" x14ac:dyDescent="0.2">
      <c r="A46" s="48" t="s">
        <v>56</v>
      </c>
      <c r="B46" s="48"/>
      <c r="C46" s="48"/>
      <c r="E46" s="49">
        <v>37252222</v>
      </c>
      <c r="F46" s="49"/>
      <c r="G46" s="11"/>
      <c r="H46" s="14">
        <v>155341700899</v>
      </c>
      <c r="I46" s="11"/>
      <c r="J46" s="14">
        <v>198867731302.797</v>
      </c>
      <c r="K46" s="11"/>
      <c r="L46" s="14">
        <v>0</v>
      </c>
      <c r="M46" s="11"/>
      <c r="N46" s="14">
        <v>0</v>
      </c>
      <c r="O46" s="11"/>
      <c r="P46" s="14">
        <v>0</v>
      </c>
      <c r="Q46" s="11"/>
      <c r="R46" s="14">
        <v>0</v>
      </c>
      <c r="S46" s="11"/>
      <c r="T46" s="14">
        <v>37252222</v>
      </c>
      <c r="U46" s="11"/>
      <c r="V46" s="14">
        <v>4590</v>
      </c>
      <c r="W46" s="11"/>
      <c r="X46" s="14">
        <v>155341700899</v>
      </c>
      <c r="Y46" s="11"/>
      <c r="Z46" s="14">
        <v>169665964066.88501</v>
      </c>
      <c r="AA46" s="11"/>
      <c r="AB46" s="15">
        <v>1.48</v>
      </c>
      <c r="AD46" s="28"/>
    </row>
    <row r="47" spans="1:30" ht="21.75" customHeight="1" x14ac:dyDescent="0.2">
      <c r="A47" s="48" t="s">
        <v>57</v>
      </c>
      <c r="B47" s="48"/>
      <c r="C47" s="48"/>
      <c r="E47" s="49">
        <v>400000</v>
      </c>
      <c r="F47" s="49"/>
      <c r="G47" s="11"/>
      <c r="H47" s="14">
        <v>2859540681</v>
      </c>
      <c r="I47" s="11"/>
      <c r="J47" s="14">
        <v>4647792680</v>
      </c>
      <c r="K47" s="11"/>
      <c r="L47" s="14">
        <v>0</v>
      </c>
      <c r="M47" s="11"/>
      <c r="N47" s="14">
        <v>0</v>
      </c>
      <c r="O47" s="11"/>
      <c r="P47" s="14">
        <v>-400000</v>
      </c>
      <c r="Q47" s="11"/>
      <c r="R47" s="14">
        <v>4625130529</v>
      </c>
      <c r="S47" s="11"/>
      <c r="T47" s="14">
        <v>0</v>
      </c>
      <c r="U47" s="11"/>
      <c r="V47" s="14">
        <v>0</v>
      </c>
      <c r="W47" s="11"/>
      <c r="X47" s="14">
        <v>0</v>
      </c>
      <c r="Y47" s="11"/>
      <c r="Z47" s="14">
        <v>0</v>
      </c>
      <c r="AA47" s="11"/>
      <c r="AB47" s="15">
        <v>0</v>
      </c>
      <c r="AD47" s="28"/>
    </row>
    <row r="48" spans="1:30" ht="21.75" customHeight="1" x14ac:dyDescent="0.2">
      <c r="A48" s="48" t="s">
        <v>58</v>
      </c>
      <c r="B48" s="48"/>
      <c r="C48" s="48"/>
      <c r="E48" s="49">
        <v>15705173</v>
      </c>
      <c r="F48" s="49"/>
      <c r="G48" s="11"/>
      <c r="H48" s="14">
        <v>64486635224</v>
      </c>
      <c r="I48" s="11"/>
      <c r="J48" s="14">
        <v>119995044497.867</v>
      </c>
      <c r="K48" s="11"/>
      <c r="L48" s="14">
        <v>0</v>
      </c>
      <c r="M48" s="11"/>
      <c r="N48" s="14">
        <v>0</v>
      </c>
      <c r="O48" s="11"/>
      <c r="P48" s="14">
        <v>0</v>
      </c>
      <c r="Q48" s="11"/>
      <c r="R48" s="14">
        <v>0</v>
      </c>
      <c r="S48" s="11"/>
      <c r="T48" s="14">
        <v>15705173</v>
      </c>
      <c r="U48" s="11"/>
      <c r="V48" s="14">
        <v>7090</v>
      </c>
      <c r="W48" s="11"/>
      <c r="X48" s="14">
        <v>64486635224</v>
      </c>
      <c r="Y48" s="11"/>
      <c r="Z48" s="14">
        <v>110488943570.114</v>
      </c>
      <c r="AA48" s="11"/>
      <c r="AB48" s="15">
        <v>0.96</v>
      </c>
      <c r="AD48" s="28"/>
    </row>
    <row r="49" spans="1:30" ht="21.75" customHeight="1" x14ac:dyDescent="0.2">
      <c r="A49" s="48" t="s">
        <v>59</v>
      </c>
      <c r="B49" s="48"/>
      <c r="C49" s="48"/>
      <c r="E49" s="49">
        <v>250000</v>
      </c>
      <c r="F49" s="49"/>
      <c r="G49" s="11"/>
      <c r="H49" s="14">
        <v>9825911200</v>
      </c>
      <c r="I49" s="11"/>
      <c r="J49" s="14">
        <v>9587808875</v>
      </c>
      <c r="K49" s="11"/>
      <c r="L49" s="14">
        <v>0</v>
      </c>
      <c r="M49" s="11"/>
      <c r="N49" s="14">
        <v>0</v>
      </c>
      <c r="O49" s="11"/>
      <c r="P49" s="14">
        <v>-125000</v>
      </c>
      <c r="Q49" s="11"/>
      <c r="R49" s="14">
        <v>6242618740</v>
      </c>
      <c r="S49" s="11"/>
      <c r="T49" s="14">
        <v>125000</v>
      </c>
      <c r="U49" s="11"/>
      <c r="V49" s="14">
        <v>43480</v>
      </c>
      <c r="W49" s="11"/>
      <c r="X49" s="14">
        <v>4912955600</v>
      </c>
      <c r="Y49" s="11"/>
      <c r="Z49" s="14">
        <v>5392987450</v>
      </c>
      <c r="AA49" s="11"/>
      <c r="AB49" s="15">
        <v>0.05</v>
      </c>
      <c r="AD49" s="28"/>
    </row>
    <row r="50" spans="1:30" ht="21.75" customHeight="1" x14ac:dyDescent="0.2">
      <c r="A50" s="48" t="s">
        <v>60</v>
      </c>
      <c r="B50" s="48"/>
      <c r="C50" s="48"/>
      <c r="E50" s="49">
        <v>10200</v>
      </c>
      <c r="F50" s="49"/>
      <c r="G50" s="11"/>
      <c r="H50" s="14">
        <v>698446833</v>
      </c>
      <c r="I50" s="11"/>
      <c r="J50" s="14">
        <v>464490120.52200001</v>
      </c>
      <c r="K50" s="11"/>
      <c r="L50" s="14">
        <v>0</v>
      </c>
      <c r="M50" s="11"/>
      <c r="N50" s="14">
        <v>0</v>
      </c>
      <c r="O50" s="11"/>
      <c r="P50" s="14">
        <v>0</v>
      </c>
      <c r="Q50" s="11"/>
      <c r="R50" s="14">
        <v>0</v>
      </c>
      <c r="S50" s="11"/>
      <c r="T50" s="14">
        <v>10200</v>
      </c>
      <c r="U50" s="11"/>
      <c r="V50" s="14">
        <v>45893</v>
      </c>
      <c r="W50" s="11"/>
      <c r="X50" s="14">
        <v>698446833</v>
      </c>
      <c r="Y50" s="11"/>
      <c r="Z50" s="14">
        <v>464490120.52200001</v>
      </c>
      <c r="AA50" s="11"/>
      <c r="AB50" s="15">
        <v>0</v>
      </c>
      <c r="AD50" s="28"/>
    </row>
    <row r="51" spans="1:30" ht="21.75" customHeight="1" x14ac:dyDescent="0.2">
      <c r="A51" s="50" t="s">
        <v>61</v>
      </c>
      <c r="B51" s="50"/>
      <c r="C51" s="50"/>
      <c r="D51" s="8"/>
      <c r="E51" s="49">
        <v>438000</v>
      </c>
      <c r="F51" s="51"/>
      <c r="G51" s="11"/>
      <c r="H51" s="16">
        <v>10583709534</v>
      </c>
      <c r="I51" s="11"/>
      <c r="J51" s="16">
        <f>12647274966-15</f>
        <v>12647274951</v>
      </c>
      <c r="K51" s="11"/>
      <c r="L51" s="23">
        <v>0</v>
      </c>
      <c r="M51" s="11"/>
      <c r="N51" s="16">
        <v>0</v>
      </c>
      <c r="O51" s="11"/>
      <c r="P51" s="16">
        <v>-219000</v>
      </c>
      <c r="Q51" s="11"/>
      <c r="R51" s="16">
        <v>6129601395</v>
      </c>
      <c r="S51" s="11"/>
      <c r="T51" s="23">
        <v>219000</v>
      </c>
      <c r="U51" s="11"/>
      <c r="V51" s="23">
        <v>27190</v>
      </c>
      <c r="W51" s="11"/>
      <c r="X51" s="16">
        <v>5291854767</v>
      </c>
      <c r="Y51" s="11"/>
      <c r="Z51" s="16">
        <f>5908580864.7-16</f>
        <v>5908580848.6999998</v>
      </c>
      <c r="AA51" s="11"/>
      <c r="AB51" s="17">
        <v>0.05</v>
      </c>
      <c r="AD51" s="28"/>
    </row>
    <row r="52" spans="1:30" ht="21.75" customHeight="1" x14ac:dyDescent="0.2">
      <c r="A52" s="52" t="s">
        <v>62</v>
      </c>
      <c r="B52" s="52"/>
      <c r="C52" s="52"/>
      <c r="D52" s="52"/>
      <c r="E52" s="11"/>
      <c r="F52" s="23"/>
      <c r="G52" s="11"/>
      <c r="H52" s="18">
        <v>6409981610457</v>
      </c>
      <c r="I52" s="11"/>
      <c r="J52" s="18">
        <f>SUM(J9:J51)</f>
        <v>11417265152598.834</v>
      </c>
      <c r="K52" s="11"/>
      <c r="L52" s="23"/>
      <c r="M52" s="11"/>
      <c r="N52" s="18">
        <v>216358256538</v>
      </c>
      <c r="O52" s="11"/>
      <c r="P52" s="18">
        <v>-60256984</v>
      </c>
      <c r="Q52" s="11"/>
      <c r="R52" s="18">
        <v>301793533386</v>
      </c>
      <c r="S52" s="11"/>
      <c r="T52" s="23"/>
      <c r="U52" s="11"/>
      <c r="V52" s="23"/>
      <c r="W52" s="11"/>
      <c r="X52" s="18">
        <v>6504345607163</v>
      </c>
      <c r="Y52" s="11"/>
      <c r="Z52" s="18">
        <f>SUM(Z9:Z51)</f>
        <v>10950859901548.883</v>
      </c>
      <c r="AA52" s="11"/>
      <c r="AB52" s="19">
        <v>95.63</v>
      </c>
    </row>
    <row r="54" spans="1:30" x14ac:dyDescent="0.2">
      <c r="J54" s="28"/>
    </row>
    <row r="55" spans="1:30" x14ac:dyDescent="0.2">
      <c r="Z55" s="28"/>
    </row>
    <row r="56" spans="1:30" x14ac:dyDescent="0.2">
      <c r="J56" s="28"/>
    </row>
    <row r="57" spans="1:30" x14ac:dyDescent="0.2">
      <c r="Z57" s="28"/>
    </row>
    <row r="58" spans="1:30" x14ac:dyDescent="0.2">
      <c r="N58" s="28"/>
    </row>
  </sheetData>
  <mergeCells count="100">
    <mergeCell ref="A50:C50"/>
    <mergeCell ref="E50:F50"/>
    <mergeCell ref="A51:C51"/>
    <mergeCell ref="E51:F51"/>
    <mergeCell ref="A52:D52"/>
    <mergeCell ref="A47:C47"/>
    <mergeCell ref="E47:F47"/>
    <mergeCell ref="A48:C48"/>
    <mergeCell ref="E48:F48"/>
    <mergeCell ref="A49:C49"/>
    <mergeCell ref="E49:F49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X47"/>
  <sheetViews>
    <sheetView rightToLeft="1" workbookViewId="0">
      <selection activeCell="Q32" sqref="Q32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5.8554687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4" max="24" width="17.28515625" style="32" bestFit="1" customWidth="1"/>
  </cols>
  <sheetData>
    <row r="1" spans="1:18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8" ht="21.75" customHeight="1" x14ac:dyDescent="0.2">
      <c r="A2" s="42" t="s">
        <v>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18" ht="14.45" customHeight="1" x14ac:dyDescent="0.2"/>
    <row r="5" spans="1:18" ht="14.45" customHeight="1" x14ac:dyDescent="0.2">
      <c r="A5" s="43" t="s">
        <v>140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18" ht="14.45" customHeight="1" x14ac:dyDescent="0.2">
      <c r="A6" s="44" t="s">
        <v>84</v>
      </c>
      <c r="C6" s="44" t="s">
        <v>100</v>
      </c>
      <c r="D6" s="44"/>
      <c r="E6" s="44"/>
      <c r="F6" s="44"/>
      <c r="G6" s="44"/>
      <c r="H6" s="44"/>
      <c r="I6" s="44"/>
      <c r="K6" s="44" t="s">
        <v>101</v>
      </c>
      <c r="L6" s="44"/>
      <c r="M6" s="44"/>
      <c r="N6" s="44"/>
      <c r="O6" s="44"/>
      <c r="P6" s="44"/>
      <c r="Q6" s="44"/>
      <c r="R6" s="44"/>
    </row>
    <row r="7" spans="1:18" ht="45.75" customHeight="1" x14ac:dyDescent="0.2">
      <c r="A7" s="44"/>
      <c r="C7" s="10" t="s">
        <v>13</v>
      </c>
      <c r="D7" s="3"/>
      <c r="E7" s="10" t="s">
        <v>141</v>
      </c>
      <c r="F7" s="3"/>
      <c r="G7" s="10" t="s">
        <v>142</v>
      </c>
      <c r="H7" s="3"/>
      <c r="I7" s="10" t="s">
        <v>143</v>
      </c>
      <c r="K7" s="10" t="s">
        <v>13</v>
      </c>
      <c r="L7" s="3"/>
      <c r="M7" s="10" t="s">
        <v>141</v>
      </c>
      <c r="N7" s="3"/>
      <c r="O7" s="10" t="s">
        <v>142</v>
      </c>
      <c r="P7" s="3"/>
      <c r="Q7" s="55" t="s">
        <v>143</v>
      </c>
      <c r="R7" s="55"/>
    </row>
    <row r="8" spans="1:18" ht="21.75" customHeight="1" x14ac:dyDescent="0.2">
      <c r="A8" s="5" t="s">
        <v>57</v>
      </c>
      <c r="C8" s="12">
        <v>400000</v>
      </c>
      <c r="D8" s="11"/>
      <c r="E8" s="12">
        <v>4625130529</v>
      </c>
      <c r="F8" s="11"/>
      <c r="G8" s="12">
        <v>4647792680</v>
      </c>
      <c r="H8" s="11"/>
      <c r="I8" s="12">
        <f>E8-G8</f>
        <v>-22662151</v>
      </c>
      <c r="J8" s="11"/>
      <c r="K8" s="12">
        <v>400000</v>
      </c>
      <c r="L8" s="11"/>
      <c r="M8" s="12">
        <v>4625130529</v>
      </c>
      <c r="N8" s="11"/>
      <c r="O8" s="12">
        <v>2859540681</v>
      </c>
      <c r="P8" s="11"/>
      <c r="Q8" s="47">
        <v>1765589848</v>
      </c>
      <c r="R8" s="47"/>
    </row>
    <row r="9" spans="1:18" ht="21.75" customHeight="1" x14ac:dyDescent="0.2">
      <c r="A9" s="6" t="s">
        <v>44</v>
      </c>
      <c r="C9" s="14">
        <v>18460936</v>
      </c>
      <c r="D9" s="11"/>
      <c r="E9" s="14">
        <v>100200734827</v>
      </c>
      <c r="F9" s="11"/>
      <c r="G9" s="14">
        <v>65000408645</v>
      </c>
      <c r="H9" s="11"/>
      <c r="I9" s="23">
        <f t="shared" ref="I9:I28" si="0">E9-G9</f>
        <v>35200326182</v>
      </c>
      <c r="J9" s="11"/>
      <c r="K9" s="14">
        <v>18460936</v>
      </c>
      <c r="L9" s="11"/>
      <c r="M9" s="14">
        <v>100200734827</v>
      </c>
      <c r="N9" s="11"/>
      <c r="O9" s="14">
        <v>65000408645</v>
      </c>
      <c r="P9" s="11"/>
      <c r="Q9" s="49">
        <v>35200326182</v>
      </c>
      <c r="R9" s="49"/>
    </row>
    <row r="10" spans="1:18" ht="21.75" customHeight="1" x14ac:dyDescent="0.2">
      <c r="A10" s="6" t="s">
        <v>21</v>
      </c>
      <c r="C10" s="14">
        <v>14000000</v>
      </c>
      <c r="D10" s="11"/>
      <c r="E10" s="14">
        <v>49048933150</v>
      </c>
      <c r="F10" s="11"/>
      <c r="G10" s="14">
        <v>29836409447</v>
      </c>
      <c r="H10" s="11"/>
      <c r="I10" s="23">
        <f t="shared" si="0"/>
        <v>19212523703</v>
      </c>
      <c r="J10" s="11"/>
      <c r="K10" s="14">
        <v>14000000</v>
      </c>
      <c r="L10" s="11"/>
      <c r="M10" s="14">
        <v>49048933150</v>
      </c>
      <c r="N10" s="11"/>
      <c r="O10" s="14">
        <v>29836409447</v>
      </c>
      <c r="P10" s="11"/>
      <c r="Q10" s="49">
        <v>19212523703</v>
      </c>
      <c r="R10" s="49"/>
    </row>
    <row r="11" spans="1:18" ht="21.75" customHeight="1" x14ac:dyDescent="0.2">
      <c r="A11" s="6" t="s">
        <v>61</v>
      </c>
      <c r="C11" s="14">
        <v>219000</v>
      </c>
      <c r="D11" s="11"/>
      <c r="E11" s="14">
        <v>6129601395</v>
      </c>
      <c r="F11" s="11"/>
      <c r="G11" s="14">
        <v>5291854767</v>
      </c>
      <c r="H11" s="11"/>
      <c r="I11" s="23">
        <f t="shared" si="0"/>
        <v>837746628</v>
      </c>
      <c r="J11" s="11"/>
      <c r="K11" s="14">
        <v>219000</v>
      </c>
      <c r="L11" s="11"/>
      <c r="M11" s="14">
        <v>6129601395</v>
      </c>
      <c r="N11" s="11"/>
      <c r="O11" s="14">
        <v>5291854767</v>
      </c>
      <c r="P11" s="11"/>
      <c r="Q11" s="49">
        <v>837746628</v>
      </c>
      <c r="R11" s="49"/>
    </row>
    <row r="12" spans="1:18" ht="21.75" customHeight="1" x14ac:dyDescent="0.2">
      <c r="A12" s="6" t="s">
        <v>30</v>
      </c>
      <c r="C12" s="14">
        <v>15867048</v>
      </c>
      <c r="D12" s="11"/>
      <c r="E12" s="14">
        <v>67720560864</v>
      </c>
      <c r="F12" s="11"/>
      <c r="G12" s="14">
        <v>63449914747</v>
      </c>
      <c r="H12" s="11"/>
      <c r="I12" s="23">
        <f t="shared" si="0"/>
        <v>4270646117</v>
      </c>
      <c r="J12" s="11"/>
      <c r="K12" s="14">
        <v>15867048</v>
      </c>
      <c r="L12" s="11"/>
      <c r="M12" s="14">
        <v>67720560864</v>
      </c>
      <c r="N12" s="11"/>
      <c r="O12" s="14">
        <v>67720560864</v>
      </c>
      <c r="P12" s="11"/>
      <c r="Q12" s="49">
        <v>0</v>
      </c>
      <c r="R12" s="49"/>
    </row>
    <row r="13" spans="1:18" ht="21.75" customHeight="1" x14ac:dyDescent="0.2">
      <c r="A13" s="6" t="s">
        <v>20</v>
      </c>
      <c r="C13" s="14">
        <v>2800000</v>
      </c>
      <c r="D13" s="11"/>
      <c r="E13" s="14">
        <v>1569771182</v>
      </c>
      <c r="F13" s="11"/>
      <c r="G13" s="14">
        <v>1600333056</v>
      </c>
      <c r="H13" s="11"/>
      <c r="I13" s="23">
        <f t="shared" si="0"/>
        <v>-30561874</v>
      </c>
      <c r="J13" s="11"/>
      <c r="K13" s="14">
        <v>2800000</v>
      </c>
      <c r="L13" s="11"/>
      <c r="M13" s="14">
        <v>1569771182</v>
      </c>
      <c r="N13" s="11"/>
      <c r="O13" s="14">
        <v>1546909965</v>
      </c>
      <c r="P13" s="11"/>
      <c r="Q13" s="49">
        <v>22861217</v>
      </c>
      <c r="R13" s="49"/>
    </row>
    <row r="14" spans="1:18" ht="21.75" customHeight="1" x14ac:dyDescent="0.2">
      <c r="A14" s="6" t="s">
        <v>33</v>
      </c>
      <c r="C14" s="14">
        <v>800000</v>
      </c>
      <c r="D14" s="11"/>
      <c r="E14" s="14">
        <v>3006975020</v>
      </c>
      <c r="F14" s="11"/>
      <c r="G14" s="14">
        <v>2937119200</v>
      </c>
      <c r="H14" s="11"/>
      <c r="I14" s="23">
        <f t="shared" si="0"/>
        <v>69855820</v>
      </c>
      <c r="J14" s="11"/>
      <c r="K14" s="14">
        <v>800000</v>
      </c>
      <c r="L14" s="11"/>
      <c r="M14" s="14">
        <v>3006975020</v>
      </c>
      <c r="N14" s="11"/>
      <c r="O14" s="14">
        <v>2420430884</v>
      </c>
      <c r="P14" s="11"/>
      <c r="Q14" s="49">
        <v>586544136</v>
      </c>
      <c r="R14" s="49"/>
    </row>
    <row r="15" spans="1:18" ht="21.75" customHeight="1" x14ac:dyDescent="0.2">
      <c r="A15" s="6" t="s">
        <v>55</v>
      </c>
      <c r="C15" s="14">
        <v>750000</v>
      </c>
      <c r="D15" s="11"/>
      <c r="E15" s="14">
        <v>10996039522</v>
      </c>
      <c r="F15" s="11"/>
      <c r="G15" s="14">
        <v>11401182300</v>
      </c>
      <c r="H15" s="11"/>
      <c r="I15" s="23">
        <f t="shared" si="0"/>
        <v>-405142778</v>
      </c>
      <c r="J15" s="11"/>
      <c r="K15" s="14">
        <v>750000</v>
      </c>
      <c r="L15" s="11"/>
      <c r="M15" s="14">
        <v>10996039522</v>
      </c>
      <c r="N15" s="11"/>
      <c r="O15" s="14">
        <v>6757358700</v>
      </c>
      <c r="P15" s="11"/>
      <c r="Q15" s="49">
        <v>4238680822</v>
      </c>
      <c r="R15" s="49"/>
    </row>
    <row r="16" spans="1:18" ht="21.75" customHeight="1" x14ac:dyDescent="0.2">
      <c r="A16" s="6" t="s">
        <v>59</v>
      </c>
      <c r="C16" s="14">
        <v>125000</v>
      </c>
      <c r="D16" s="11"/>
      <c r="E16" s="14">
        <v>6242618740</v>
      </c>
      <c r="F16" s="11"/>
      <c r="G16" s="14">
        <v>4912955600</v>
      </c>
      <c r="H16" s="11"/>
      <c r="I16" s="23">
        <f t="shared" si="0"/>
        <v>1329663140</v>
      </c>
      <c r="J16" s="11"/>
      <c r="K16" s="14">
        <v>125000</v>
      </c>
      <c r="L16" s="11"/>
      <c r="M16" s="14">
        <v>6242618740</v>
      </c>
      <c r="N16" s="11"/>
      <c r="O16" s="14">
        <v>4912955600</v>
      </c>
      <c r="P16" s="11"/>
      <c r="Q16" s="49">
        <v>1329663140</v>
      </c>
      <c r="R16" s="49"/>
    </row>
    <row r="17" spans="1:18" ht="21.75" customHeight="1" x14ac:dyDescent="0.2">
      <c r="A17" s="6" t="s">
        <v>52</v>
      </c>
      <c r="C17" s="14">
        <v>5200000</v>
      </c>
      <c r="D17" s="11"/>
      <c r="E17" s="14">
        <v>99635815644</v>
      </c>
      <c r="F17" s="11"/>
      <c r="G17" s="14">
        <v>73424010922</v>
      </c>
      <c r="H17" s="11"/>
      <c r="I17" s="23">
        <f t="shared" si="0"/>
        <v>26211804722</v>
      </c>
      <c r="J17" s="11"/>
      <c r="K17" s="14">
        <v>5200000</v>
      </c>
      <c r="L17" s="11"/>
      <c r="M17" s="14">
        <v>99635815644</v>
      </c>
      <c r="N17" s="11"/>
      <c r="O17" s="14">
        <v>73424010922</v>
      </c>
      <c r="P17" s="11"/>
      <c r="Q17" s="49">
        <v>26211804722</v>
      </c>
      <c r="R17" s="49"/>
    </row>
    <row r="18" spans="1:18" ht="21.75" customHeight="1" x14ac:dyDescent="0.2">
      <c r="A18" s="6" t="s">
        <v>46</v>
      </c>
      <c r="C18" s="14">
        <v>400000</v>
      </c>
      <c r="D18" s="11"/>
      <c r="E18" s="14">
        <v>2695005330</v>
      </c>
      <c r="F18" s="11"/>
      <c r="G18" s="14">
        <v>2619592800</v>
      </c>
      <c r="H18" s="11"/>
      <c r="I18" s="23">
        <f t="shared" si="0"/>
        <v>75412530</v>
      </c>
      <c r="J18" s="11"/>
      <c r="K18" s="14">
        <v>400000</v>
      </c>
      <c r="L18" s="11"/>
      <c r="M18" s="14">
        <v>2695005330</v>
      </c>
      <c r="N18" s="11"/>
      <c r="O18" s="14">
        <v>1921505284</v>
      </c>
      <c r="P18" s="11"/>
      <c r="Q18" s="49">
        <v>773500046</v>
      </c>
      <c r="R18" s="49"/>
    </row>
    <row r="19" spans="1:18" ht="21.75" customHeight="1" x14ac:dyDescent="0.2">
      <c r="A19" s="6" t="s">
        <v>19</v>
      </c>
      <c r="C19" s="14">
        <v>800000</v>
      </c>
      <c r="D19" s="11"/>
      <c r="E19" s="14">
        <v>7969912665</v>
      </c>
      <c r="F19" s="11"/>
      <c r="G19" s="14">
        <v>8088985040</v>
      </c>
      <c r="H19" s="11"/>
      <c r="I19" s="23">
        <f t="shared" si="0"/>
        <v>-119072375</v>
      </c>
      <c r="J19" s="11"/>
      <c r="K19" s="14">
        <v>800000</v>
      </c>
      <c r="L19" s="11"/>
      <c r="M19" s="14">
        <v>7969912665</v>
      </c>
      <c r="N19" s="11"/>
      <c r="O19" s="14">
        <v>5480561398</v>
      </c>
      <c r="P19" s="11"/>
      <c r="Q19" s="49">
        <v>2489351267</v>
      </c>
      <c r="R19" s="49"/>
    </row>
    <row r="20" spans="1:18" ht="21.75" customHeight="1" x14ac:dyDescent="0.2">
      <c r="A20" s="6" t="s">
        <v>36</v>
      </c>
      <c r="C20" s="14">
        <v>435000</v>
      </c>
      <c r="D20" s="11"/>
      <c r="E20" s="14">
        <v>9672995382</v>
      </c>
      <c r="F20" s="11"/>
      <c r="G20" s="14">
        <v>7458167394</v>
      </c>
      <c r="H20" s="11"/>
      <c r="I20" s="23">
        <f t="shared" si="0"/>
        <v>2214827988</v>
      </c>
      <c r="J20" s="11"/>
      <c r="K20" s="14">
        <v>435000</v>
      </c>
      <c r="L20" s="11"/>
      <c r="M20" s="14">
        <v>9672995382</v>
      </c>
      <c r="N20" s="11"/>
      <c r="O20" s="14">
        <v>7458167394</v>
      </c>
      <c r="P20" s="11"/>
      <c r="Q20" s="49">
        <v>2214827988</v>
      </c>
      <c r="R20" s="49"/>
    </row>
    <row r="21" spans="1:18" ht="21.75" customHeight="1" x14ac:dyDescent="0.2">
      <c r="A21" s="6" t="s">
        <v>38</v>
      </c>
      <c r="C21" s="14">
        <v>0</v>
      </c>
      <c r="D21" s="11"/>
      <c r="E21" s="14">
        <v>0</v>
      </c>
      <c r="F21" s="11"/>
      <c r="G21" s="14">
        <v>0</v>
      </c>
      <c r="H21" s="11"/>
      <c r="I21" s="23">
        <f t="shared" si="0"/>
        <v>0</v>
      </c>
      <c r="J21" s="11"/>
      <c r="K21" s="14">
        <v>19850000</v>
      </c>
      <c r="L21" s="11"/>
      <c r="M21" s="14">
        <v>103520689398</v>
      </c>
      <c r="N21" s="11"/>
      <c r="O21" s="14">
        <v>74216636202</v>
      </c>
      <c r="P21" s="11"/>
      <c r="Q21" s="49">
        <v>29304053196</v>
      </c>
      <c r="R21" s="49"/>
    </row>
    <row r="22" spans="1:18" ht="21.75" customHeight="1" x14ac:dyDescent="0.2">
      <c r="A22" s="6" t="s">
        <v>39</v>
      </c>
      <c r="C22" s="14">
        <v>0</v>
      </c>
      <c r="D22" s="11"/>
      <c r="E22" s="14">
        <v>0</v>
      </c>
      <c r="F22" s="11"/>
      <c r="G22" s="14">
        <v>0</v>
      </c>
      <c r="H22" s="11"/>
      <c r="I22" s="23">
        <f t="shared" si="0"/>
        <v>0</v>
      </c>
      <c r="J22" s="11"/>
      <c r="K22" s="14">
        <v>6400000</v>
      </c>
      <c r="L22" s="11"/>
      <c r="M22" s="14">
        <v>98306174154</v>
      </c>
      <c r="N22" s="11"/>
      <c r="O22" s="14">
        <v>86316376861</v>
      </c>
      <c r="P22" s="11"/>
      <c r="Q22" s="49">
        <v>11989797293</v>
      </c>
      <c r="R22" s="49"/>
    </row>
    <row r="23" spans="1:18" ht="21.75" customHeight="1" x14ac:dyDescent="0.2">
      <c r="A23" s="6" t="s">
        <v>106</v>
      </c>
      <c r="C23" s="14">
        <v>0</v>
      </c>
      <c r="D23" s="11"/>
      <c r="E23" s="14">
        <v>0</v>
      </c>
      <c r="F23" s="11"/>
      <c r="G23" s="14">
        <v>0</v>
      </c>
      <c r="H23" s="11"/>
      <c r="I23" s="23">
        <f t="shared" si="0"/>
        <v>0</v>
      </c>
      <c r="J23" s="11"/>
      <c r="K23" s="14">
        <v>1256500</v>
      </c>
      <c r="L23" s="11"/>
      <c r="M23" s="14">
        <v>8110948137</v>
      </c>
      <c r="N23" s="11"/>
      <c r="O23" s="14">
        <v>7667741618</v>
      </c>
      <c r="P23" s="11"/>
      <c r="Q23" s="49">
        <v>443206519</v>
      </c>
      <c r="R23" s="49"/>
    </row>
    <row r="24" spans="1:18" ht="21.75" customHeight="1" x14ac:dyDescent="0.2">
      <c r="A24" s="6" t="s">
        <v>107</v>
      </c>
      <c r="C24" s="14">
        <v>0</v>
      </c>
      <c r="D24" s="11"/>
      <c r="E24" s="14">
        <v>0</v>
      </c>
      <c r="F24" s="11"/>
      <c r="G24" s="14">
        <v>0</v>
      </c>
      <c r="H24" s="11"/>
      <c r="I24" s="23">
        <f t="shared" si="0"/>
        <v>0</v>
      </c>
      <c r="J24" s="11"/>
      <c r="K24" s="14">
        <v>360000</v>
      </c>
      <c r="L24" s="11"/>
      <c r="M24" s="14">
        <v>4858153951</v>
      </c>
      <c r="N24" s="11"/>
      <c r="O24" s="14">
        <v>2806298323</v>
      </c>
      <c r="P24" s="11"/>
      <c r="Q24" s="49">
        <v>2051855628</v>
      </c>
      <c r="R24" s="49"/>
    </row>
    <row r="25" spans="1:18" ht="21.75" customHeight="1" x14ac:dyDescent="0.2">
      <c r="A25" s="6" t="s">
        <v>108</v>
      </c>
      <c r="C25" s="14">
        <v>0</v>
      </c>
      <c r="D25" s="11"/>
      <c r="E25" s="14">
        <v>0</v>
      </c>
      <c r="F25" s="11"/>
      <c r="G25" s="14">
        <v>0</v>
      </c>
      <c r="H25" s="11"/>
      <c r="I25" s="23">
        <f t="shared" si="0"/>
        <v>0</v>
      </c>
      <c r="J25" s="11"/>
      <c r="K25" s="14">
        <v>7781334</v>
      </c>
      <c r="L25" s="11"/>
      <c r="M25" s="14">
        <v>90383187483</v>
      </c>
      <c r="N25" s="11"/>
      <c r="O25" s="14">
        <v>74123369166</v>
      </c>
      <c r="P25" s="11"/>
      <c r="Q25" s="49">
        <v>16259818317</v>
      </c>
      <c r="R25" s="49"/>
    </row>
    <row r="26" spans="1:18" ht="21.75" customHeight="1" x14ac:dyDescent="0.2">
      <c r="A26" s="6" t="s">
        <v>109</v>
      </c>
      <c r="C26" s="14">
        <v>0</v>
      </c>
      <c r="D26" s="11"/>
      <c r="E26" s="14">
        <v>0</v>
      </c>
      <c r="F26" s="11"/>
      <c r="G26" s="14">
        <v>0</v>
      </c>
      <c r="H26" s="11"/>
      <c r="I26" s="23">
        <f t="shared" si="0"/>
        <v>0</v>
      </c>
      <c r="J26" s="11"/>
      <c r="K26" s="14">
        <v>4388000</v>
      </c>
      <c r="L26" s="11"/>
      <c r="M26" s="14">
        <v>38011125276</v>
      </c>
      <c r="N26" s="11"/>
      <c r="O26" s="14">
        <v>32133116008</v>
      </c>
      <c r="P26" s="11"/>
      <c r="Q26" s="49">
        <v>5878009268</v>
      </c>
      <c r="R26" s="49"/>
    </row>
    <row r="27" spans="1:18" ht="21.75" customHeight="1" x14ac:dyDescent="0.2">
      <c r="A27" s="6" t="s">
        <v>110</v>
      </c>
      <c r="C27" s="14">
        <v>0</v>
      </c>
      <c r="D27" s="11"/>
      <c r="E27" s="14">
        <v>0</v>
      </c>
      <c r="F27" s="11"/>
      <c r="G27" s="14">
        <v>0</v>
      </c>
      <c r="H27" s="11"/>
      <c r="I27" s="23">
        <f t="shared" si="0"/>
        <v>0</v>
      </c>
      <c r="J27" s="11"/>
      <c r="K27" s="14">
        <v>257500</v>
      </c>
      <c r="L27" s="11"/>
      <c r="M27" s="14">
        <v>4088152442</v>
      </c>
      <c r="N27" s="11"/>
      <c r="O27" s="14">
        <v>3996168971</v>
      </c>
      <c r="P27" s="11"/>
      <c r="Q27" s="49">
        <v>91983471</v>
      </c>
      <c r="R27" s="49"/>
    </row>
    <row r="28" spans="1:18" ht="21.75" customHeight="1" x14ac:dyDescent="0.2">
      <c r="A28" s="7" t="s">
        <v>111</v>
      </c>
      <c r="C28" s="23">
        <v>0</v>
      </c>
      <c r="D28" s="11"/>
      <c r="E28" s="16">
        <v>0</v>
      </c>
      <c r="F28" s="11"/>
      <c r="G28" s="16">
        <v>0</v>
      </c>
      <c r="H28" s="11"/>
      <c r="I28" s="23">
        <f t="shared" si="0"/>
        <v>0</v>
      </c>
      <c r="J28" s="11"/>
      <c r="K28" s="23">
        <v>401250</v>
      </c>
      <c r="L28" s="11"/>
      <c r="M28" s="16">
        <v>6103614058</v>
      </c>
      <c r="N28" s="11"/>
      <c r="O28" s="16">
        <v>4018909318</v>
      </c>
      <c r="P28" s="11"/>
      <c r="Q28" s="54">
        <v>2084704740</v>
      </c>
      <c r="R28" s="54"/>
    </row>
    <row r="29" spans="1:18" ht="21.75" customHeight="1" x14ac:dyDescent="0.2">
      <c r="A29" s="9" t="s">
        <v>62</v>
      </c>
      <c r="C29" s="23"/>
      <c r="D29" s="11"/>
      <c r="E29" s="18">
        <v>369514094250</v>
      </c>
      <c r="F29" s="11"/>
      <c r="G29" s="18">
        <f>SUM(G8:G28)</f>
        <v>280668726598</v>
      </c>
      <c r="H29" s="11"/>
      <c r="I29" s="18">
        <f>SUM(I8:I28)</f>
        <v>88845367652</v>
      </c>
      <c r="J29" s="11"/>
      <c r="K29" s="23"/>
      <c r="L29" s="11"/>
      <c r="M29" s="18">
        <v>722896139149</v>
      </c>
      <c r="N29" s="11"/>
      <c r="O29" s="18">
        <v>559909291018</v>
      </c>
      <c r="P29" s="11"/>
      <c r="Q29" s="56">
        <v>162986848131</v>
      </c>
      <c r="R29" s="56"/>
    </row>
    <row r="31" spans="1:18" x14ac:dyDescent="0.2">
      <c r="O31" s="28"/>
    </row>
    <row r="32" spans="1:18" x14ac:dyDescent="0.2">
      <c r="I32" s="28"/>
    </row>
    <row r="33" spans="7:15" x14ac:dyDescent="0.2">
      <c r="I33" s="28"/>
      <c r="O33" s="28"/>
    </row>
    <row r="34" spans="7:15" x14ac:dyDescent="0.2">
      <c r="I34" s="28"/>
      <c r="O34" s="28"/>
    </row>
    <row r="36" spans="7:15" x14ac:dyDescent="0.2">
      <c r="I36" s="28"/>
      <c r="O36" s="28"/>
    </row>
    <row r="37" spans="7:15" x14ac:dyDescent="0.2">
      <c r="I37" s="28"/>
      <c r="O37" s="28"/>
    </row>
    <row r="38" spans="7:15" x14ac:dyDescent="0.2">
      <c r="I38" s="28"/>
    </row>
    <row r="40" spans="7:15" x14ac:dyDescent="0.2">
      <c r="I40" s="28"/>
    </row>
    <row r="43" spans="7:15" x14ac:dyDescent="0.2">
      <c r="G43" s="28"/>
      <c r="I43" s="28"/>
    </row>
    <row r="44" spans="7:15" x14ac:dyDescent="0.2">
      <c r="I44" s="28"/>
    </row>
    <row r="45" spans="7:15" x14ac:dyDescent="0.2">
      <c r="G45" s="28"/>
      <c r="I45" s="28"/>
    </row>
    <row r="46" spans="7:15" x14ac:dyDescent="0.2">
      <c r="I46" s="28"/>
    </row>
    <row r="47" spans="7:15" x14ac:dyDescent="0.2">
      <c r="I47" s="28"/>
    </row>
  </sheetData>
  <mergeCells count="30">
    <mergeCell ref="Q28:R28"/>
    <mergeCell ref="Q29:R29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64"/>
  <sheetViews>
    <sheetView rightToLeft="1" workbookViewId="0">
      <selection activeCell="T3" sqref="T3"/>
    </sheetView>
  </sheetViews>
  <sheetFormatPr defaultRowHeight="12.75" x14ac:dyDescent="0.2"/>
  <cols>
    <col min="1" max="1" width="40.28515625" customWidth="1"/>
    <col min="2" max="2" width="1.28515625" customWidth="1"/>
    <col min="3" max="3" width="13.5703125" bestFit="1" customWidth="1"/>
    <col min="4" max="4" width="1.28515625" customWidth="1"/>
    <col min="5" max="5" width="19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4.7109375" bestFit="1" customWidth="1"/>
    <col min="12" max="12" width="1.28515625" customWidth="1"/>
    <col min="13" max="13" width="19" bestFit="1" customWidth="1"/>
    <col min="14" max="14" width="1.28515625" customWidth="1"/>
    <col min="15" max="15" width="17.85546875" bestFit="1" customWidth="1"/>
    <col min="16" max="16" width="1.28515625" customWidth="1"/>
    <col min="17" max="17" width="15.85546875" customWidth="1"/>
    <col min="18" max="18" width="1.28515625" customWidth="1"/>
    <col min="19" max="19" width="0.28515625" customWidth="1"/>
  </cols>
  <sheetData>
    <row r="1" spans="1:18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8" ht="21.75" customHeight="1" x14ac:dyDescent="0.2">
      <c r="A2" s="42" t="s">
        <v>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18" ht="14.45" customHeight="1" x14ac:dyDescent="0.2"/>
    <row r="5" spans="1:18" ht="14.45" customHeight="1" x14ac:dyDescent="0.2">
      <c r="A5" s="43" t="s">
        <v>144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18" ht="14.45" customHeight="1" x14ac:dyDescent="0.2">
      <c r="A6" s="44" t="s">
        <v>84</v>
      </c>
      <c r="C6" s="44" t="s">
        <v>100</v>
      </c>
      <c r="D6" s="44"/>
      <c r="E6" s="44"/>
      <c r="F6" s="44"/>
      <c r="G6" s="44"/>
      <c r="H6" s="44"/>
      <c r="I6" s="44"/>
      <c r="K6" s="44" t="s">
        <v>101</v>
      </c>
      <c r="L6" s="44"/>
      <c r="M6" s="44"/>
      <c r="N6" s="44"/>
      <c r="O6" s="44"/>
      <c r="P6" s="44"/>
      <c r="Q6" s="44"/>
      <c r="R6" s="44"/>
    </row>
    <row r="7" spans="1:18" ht="39.75" customHeight="1" x14ac:dyDescent="0.2">
      <c r="A7" s="44"/>
      <c r="C7" s="10" t="s">
        <v>13</v>
      </c>
      <c r="D7" s="3"/>
      <c r="E7" s="10" t="s">
        <v>15</v>
      </c>
      <c r="F7" s="3"/>
      <c r="G7" s="10" t="s">
        <v>142</v>
      </c>
      <c r="H7" s="3"/>
      <c r="I7" s="10" t="s">
        <v>145</v>
      </c>
      <c r="K7" s="10" t="s">
        <v>13</v>
      </c>
      <c r="L7" s="3"/>
      <c r="M7" s="10" t="s">
        <v>15</v>
      </c>
      <c r="N7" s="3"/>
      <c r="O7" s="10" t="s">
        <v>142</v>
      </c>
      <c r="P7" s="3"/>
      <c r="Q7" s="55" t="s">
        <v>145</v>
      </c>
      <c r="R7" s="55"/>
    </row>
    <row r="8" spans="1:18" ht="21.75" customHeight="1" x14ac:dyDescent="0.2">
      <c r="A8" s="5" t="s">
        <v>28</v>
      </c>
      <c r="C8" s="12">
        <v>92056591</v>
      </c>
      <c r="D8" s="11"/>
      <c r="E8" s="12">
        <v>673212602475</v>
      </c>
      <c r="F8" s="11"/>
      <c r="G8" s="12">
        <v>833979791125</v>
      </c>
      <c r="H8" s="11"/>
      <c r="I8" s="12">
        <v>-160767188649</v>
      </c>
      <c r="J8" s="11"/>
      <c r="K8" s="12">
        <v>92056591</v>
      </c>
      <c r="L8" s="11"/>
      <c r="M8" s="12">
        <v>673212602475</v>
      </c>
      <c r="N8" s="11"/>
      <c r="O8" s="12">
        <v>354783954954</v>
      </c>
      <c r="P8" s="11"/>
      <c r="Q8" s="47">
        <v>318428647521</v>
      </c>
      <c r="R8" s="47"/>
    </row>
    <row r="9" spans="1:18" ht="21.75" customHeight="1" x14ac:dyDescent="0.2">
      <c r="A9" s="6" t="s">
        <v>52</v>
      </c>
      <c r="C9" s="14">
        <v>115448528</v>
      </c>
      <c r="D9" s="11"/>
      <c r="E9" s="14">
        <v>1709864510973</v>
      </c>
      <c r="F9" s="11"/>
      <c r="G9" s="14">
        <v>1883970958127</v>
      </c>
      <c r="H9" s="11"/>
      <c r="I9" s="14">
        <v>-174106447153</v>
      </c>
      <c r="J9" s="11"/>
      <c r="K9" s="14">
        <v>115448528</v>
      </c>
      <c r="L9" s="11"/>
      <c r="M9" s="14">
        <v>1709864510973</v>
      </c>
      <c r="N9" s="11"/>
      <c r="O9" s="14">
        <v>1188638989058</v>
      </c>
      <c r="P9" s="11"/>
      <c r="Q9" s="49">
        <v>521225521915</v>
      </c>
      <c r="R9" s="49"/>
    </row>
    <row r="10" spans="1:18" ht="21.75" customHeight="1" x14ac:dyDescent="0.2">
      <c r="A10" s="6" t="s">
        <v>43</v>
      </c>
      <c r="C10" s="14">
        <v>1924025</v>
      </c>
      <c r="D10" s="11"/>
      <c r="E10" s="14">
        <v>361020697424</v>
      </c>
      <c r="F10" s="11"/>
      <c r="G10" s="14">
        <v>331442950136</v>
      </c>
      <c r="H10" s="11"/>
      <c r="I10" s="14">
        <v>29577747288</v>
      </c>
      <c r="J10" s="11"/>
      <c r="K10" s="14">
        <v>1924025</v>
      </c>
      <c r="L10" s="11"/>
      <c r="M10" s="14">
        <v>361020697424</v>
      </c>
      <c r="N10" s="11"/>
      <c r="O10" s="14">
        <v>269523646682</v>
      </c>
      <c r="P10" s="11"/>
      <c r="Q10" s="49">
        <v>91497050742</v>
      </c>
      <c r="R10" s="49"/>
    </row>
    <row r="11" spans="1:18" ht="21.75" customHeight="1" x14ac:dyDescent="0.2">
      <c r="A11" s="6" t="s">
        <v>37</v>
      </c>
      <c r="C11" s="14">
        <v>25350862</v>
      </c>
      <c r="D11" s="11"/>
      <c r="E11" s="14">
        <v>240229293440</v>
      </c>
      <c r="F11" s="11"/>
      <c r="G11" s="14">
        <v>215449151888</v>
      </c>
      <c r="H11" s="11"/>
      <c r="I11" s="14">
        <v>24780141552</v>
      </c>
      <c r="J11" s="11"/>
      <c r="K11" s="14">
        <v>25350862</v>
      </c>
      <c r="L11" s="11"/>
      <c r="M11" s="14">
        <v>240229293440</v>
      </c>
      <c r="N11" s="11"/>
      <c r="O11" s="14">
        <v>153141405162</v>
      </c>
      <c r="P11" s="11"/>
      <c r="Q11" s="49">
        <v>87087888278</v>
      </c>
      <c r="R11" s="49"/>
    </row>
    <row r="12" spans="1:18" ht="21.75" customHeight="1" x14ac:dyDescent="0.2">
      <c r="A12" s="6" t="s">
        <v>21</v>
      </c>
      <c r="C12" s="14">
        <v>67853162</v>
      </c>
      <c r="D12" s="11"/>
      <c r="E12" s="14">
        <v>187510309905</v>
      </c>
      <c r="F12" s="11"/>
      <c r="G12" s="14">
        <v>217723904060</v>
      </c>
      <c r="H12" s="11"/>
      <c r="I12" s="14">
        <v>-30213594154</v>
      </c>
      <c r="J12" s="11"/>
      <c r="K12" s="14">
        <v>67853162</v>
      </c>
      <c r="L12" s="11"/>
      <c r="M12" s="14">
        <v>187510309905</v>
      </c>
      <c r="N12" s="11"/>
      <c r="O12" s="14">
        <v>117982246016</v>
      </c>
      <c r="P12" s="11"/>
      <c r="Q12" s="49">
        <v>69528063889</v>
      </c>
      <c r="R12" s="49"/>
    </row>
    <row r="13" spans="1:18" ht="21.75" customHeight="1" x14ac:dyDescent="0.2">
      <c r="A13" s="6" t="s">
        <v>47</v>
      </c>
      <c r="C13" s="14">
        <v>14456055</v>
      </c>
      <c r="D13" s="11"/>
      <c r="E13" s="14">
        <v>54996083370</v>
      </c>
      <c r="F13" s="11"/>
      <c r="G13" s="14">
        <v>54996083370</v>
      </c>
      <c r="H13" s="11"/>
      <c r="I13" s="14">
        <v>0</v>
      </c>
      <c r="J13" s="11"/>
      <c r="K13" s="14">
        <v>14456055</v>
      </c>
      <c r="L13" s="11"/>
      <c r="M13" s="14">
        <v>54996083370</v>
      </c>
      <c r="N13" s="11"/>
      <c r="O13" s="14">
        <v>54996083370</v>
      </c>
      <c r="P13" s="11"/>
      <c r="Q13" s="49">
        <v>0</v>
      </c>
      <c r="R13" s="49"/>
    </row>
    <row r="14" spans="1:18" ht="21.75" customHeight="1" x14ac:dyDescent="0.2">
      <c r="A14" s="6" t="s">
        <v>41</v>
      </c>
      <c r="C14" s="14">
        <v>66641603</v>
      </c>
      <c r="D14" s="11"/>
      <c r="E14" s="14">
        <v>333938640214</v>
      </c>
      <c r="F14" s="11"/>
      <c r="G14" s="14">
        <v>337009409343</v>
      </c>
      <c r="H14" s="11"/>
      <c r="I14" s="14">
        <v>-3070769128</v>
      </c>
      <c r="J14" s="11"/>
      <c r="K14" s="14">
        <v>66641603</v>
      </c>
      <c r="L14" s="11"/>
      <c r="M14" s="14">
        <v>333938640214</v>
      </c>
      <c r="N14" s="11"/>
      <c r="O14" s="14">
        <v>246415389748</v>
      </c>
      <c r="P14" s="11"/>
      <c r="Q14" s="49">
        <v>87523250466</v>
      </c>
      <c r="R14" s="49"/>
    </row>
    <row r="15" spans="1:18" ht="21.75" customHeight="1" x14ac:dyDescent="0.2">
      <c r="A15" s="6" t="s">
        <v>60</v>
      </c>
      <c r="C15" s="14">
        <v>10200</v>
      </c>
      <c r="D15" s="11"/>
      <c r="E15" s="14">
        <v>464490120</v>
      </c>
      <c r="F15" s="11"/>
      <c r="G15" s="14">
        <v>464490120</v>
      </c>
      <c r="H15" s="11"/>
      <c r="I15" s="14">
        <v>0</v>
      </c>
      <c r="J15" s="11"/>
      <c r="K15" s="14">
        <v>10200</v>
      </c>
      <c r="L15" s="11"/>
      <c r="M15" s="14">
        <v>464490120</v>
      </c>
      <c r="N15" s="11"/>
      <c r="O15" s="14">
        <v>371598169</v>
      </c>
      <c r="P15" s="11"/>
      <c r="Q15" s="49">
        <v>92891951</v>
      </c>
      <c r="R15" s="49"/>
    </row>
    <row r="16" spans="1:18" ht="21.75" customHeight="1" x14ac:dyDescent="0.2">
      <c r="A16" s="6" t="s">
        <v>53</v>
      </c>
      <c r="C16" s="14">
        <v>15503689</v>
      </c>
      <c r="D16" s="11"/>
      <c r="E16" s="14">
        <v>551203183692</v>
      </c>
      <c r="F16" s="11"/>
      <c r="G16" s="14">
        <v>462284556795</v>
      </c>
      <c r="H16" s="11"/>
      <c r="I16" s="14">
        <v>88918626897</v>
      </c>
      <c r="J16" s="11"/>
      <c r="K16" s="14">
        <v>15503689</v>
      </c>
      <c r="L16" s="11"/>
      <c r="M16" s="14">
        <v>551203183692</v>
      </c>
      <c r="N16" s="11"/>
      <c r="O16" s="14">
        <v>325606667576</v>
      </c>
      <c r="P16" s="11"/>
      <c r="Q16" s="49">
        <v>225596516116</v>
      </c>
      <c r="R16" s="49"/>
    </row>
    <row r="17" spans="1:18" ht="21.75" customHeight="1" x14ac:dyDescent="0.2">
      <c r="A17" s="6" t="s">
        <v>51</v>
      </c>
      <c r="C17" s="14">
        <v>14185143</v>
      </c>
      <c r="D17" s="11"/>
      <c r="E17" s="14">
        <v>408611528249</v>
      </c>
      <c r="F17" s="11"/>
      <c r="G17" s="14">
        <v>378067710946</v>
      </c>
      <c r="H17" s="11"/>
      <c r="I17" s="14">
        <v>30543817303</v>
      </c>
      <c r="J17" s="11"/>
      <c r="K17" s="14">
        <v>14185143</v>
      </c>
      <c r="L17" s="11"/>
      <c r="M17" s="14">
        <v>408611528249</v>
      </c>
      <c r="N17" s="11"/>
      <c r="O17" s="14">
        <v>279257758197</v>
      </c>
      <c r="P17" s="11"/>
      <c r="Q17" s="49">
        <v>129353770052</v>
      </c>
      <c r="R17" s="49"/>
    </row>
    <row r="18" spans="1:18" ht="21.75" customHeight="1" x14ac:dyDescent="0.2">
      <c r="A18" s="6" t="s">
        <v>32</v>
      </c>
      <c r="C18" s="14">
        <v>27652778</v>
      </c>
      <c r="D18" s="11"/>
      <c r="E18" s="14">
        <v>335030458938</v>
      </c>
      <c r="F18" s="11"/>
      <c r="G18" s="14">
        <v>307042656471</v>
      </c>
      <c r="H18" s="11"/>
      <c r="I18" s="14">
        <v>27987802467</v>
      </c>
      <c r="J18" s="11"/>
      <c r="K18" s="14">
        <v>27652778</v>
      </c>
      <c r="L18" s="11"/>
      <c r="M18" s="14">
        <v>335030458938</v>
      </c>
      <c r="N18" s="11"/>
      <c r="O18" s="14">
        <v>180223780472</v>
      </c>
      <c r="P18" s="11"/>
      <c r="Q18" s="49">
        <v>154806678466</v>
      </c>
      <c r="R18" s="49"/>
    </row>
    <row r="19" spans="1:18" ht="21.75" customHeight="1" x14ac:dyDescent="0.2">
      <c r="A19" s="6" t="s">
        <v>38</v>
      </c>
      <c r="C19" s="14">
        <v>45010375</v>
      </c>
      <c r="D19" s="11"/>
      <c r="E19" s="14">
        <v>192048512645</v>
      </c>
      <c r="F19" s="11"/>
      <c r="G19" s="14">
        <v>226885219590</v>
      </c>
      <c r="H19" s="11"/>
      <c r="I19" s="14">
        <v>-34836706944</v>
      </c>
      <c r="J19" s="11"/>
      <c r="K19" s="14">
        <v>45010375</v>
      </c>
      <c r="L19" s="11"/>
      <c r="M19" s="14">
        <v>192048512645</v>
      </c>
      <c r="N19" s="11"/>
      <c r="O19" s="14">
        <v>168288092005</v>
      </c>
      <c r="P19" s="11"/>
      <c r="Q19" s="49">
        <v>23760420640</v>
      </c>
      <c r="R19" s="49"/>
    </row>
    <row r="20" spans="1:18" ht="21.75" customHeight="1" x14ac:dyDescent="0.2">
      <c r="A20" s="6" t="s">
        <v>27</v>
      </c>
      <c r="C20" s="14">
        <v>700000</v>
      </c>
      <c r="D20" s="11"/>
      <c r="E20" s="14">
        <v>13565323170</v>
      </c>
      <c r="F20" s="11"/>
      <c r="G20" s="14">
        <v>11294017140</v>
      </c>
      <c r="H20" s="11"/>
      <c r="I20" s="14">
        <v>2271306030</v>
      </c>
      <c r="J20" s="11"/>
      <c r="K20" s="14">
        <v>700000</v>
      </c>
      <c r="L20" s="11"/>
      <c r="M20" s="14">
        <v>13565323170</v>
      </c>
      <c r="N20" s="11"/>
      <c r="O20" s="14">
        <v>11146615641</v>
      </c>
      <c r="P20" s="11"/>
      <c r="Q20" s="49">
        <v>2418707529</v>
      </c>
      <c r="R20" s="49"/>
    </row>
    <row r="21" spans="1:18" ht="21.75" customHeight="1" x14ac:dyDescent="0.2">
      <c r="A21" s="6" t="s">
        <v>29</v>
      </c>
      <c r="C21" s="14">
        <v>22388235</v>
      </c>
      <c r="D21" s="11"/>
      <c r="E21" s="14">
        <v>164836590660</v>
      </c>
      <c r="F21" s="11"/>
      <c r="G21" s="14">
        <v>177054936329</v>
      </c>
      <c r="H21" s="11"/>
      <c r="I21" s="14">
        <v>-12218345668</v>
      </c>
      <c r="J21" s="11"/>
      <c r="K21" s="14">
        <v>22388235</v>
      </c>
      <c r="L21" s="11"/>
      <c r="M21" s="14">
        <v>164836590660</v>
      </c>
      <c r="N21" s="11"/>
      <c r="O21" s="14">
        <v>109476377193</v>
      </c>
      <c r="P21" s="11"/>
      <c r="Q21" s="49">
        <v>55360213467</v>
      </c>
      <c r="R21" s="49"/>
    </row>
    <row r="22" spans="1:18" ht="21.75" customHeight="1" x14ac:dyDescent="0.2">
      <c r="A22" s="6" t="s">
        <v>42</v>
      </c>
      <c r="C22" s="14">
        <v>2535127</v>
      </c>
      <c r="D22" s="11"/>
      <c r="E22" s="14">
        <v>413553208986</v>
      </c>
      <c r="F22" s="11"/>
      <c r="G22" s="14">
        <v>452015669847</v>
      </c>
      <c r="H22" s="11"/>
      <c r="I22" s="14">
        <v>-38462460860</v>
      </c>
      <c r="J22" s="11"/>
      <c r="K22" s="14">
        <v>2535127</v>
      </c>
      <c r="L22" s="11"/>
      <c r="M22" s="14">
        <v>413553208986</v>
      </c>
      <c r="N22" s="11"/>
      <c r="O22" s="14">
        <v>336930150922</v>
      </c>
      <c r="P22" s="11"/>
      <c r="Q22" s="49">
        <v>76623058064</v>
      </c>
      <c r="R22" s="49"/>
    </row>
    <row r="23" spans="1:18" ht="21.75" customHeight="1" x14ac:dyDescent="0.2">
      <c r="A23" s="6" t="s">
        <v>45</v>
      </c>
      <c r="C23" s="14">
        <v>56570000</v>
      </c>
      <c r="D23" s="11"/>
      <c r="E23" s="14">
        <v>228460145573</v>
      </c>
      <c r="F23" s="11"/>
      <c r="G23" s="14">
        <v>197767820229</v>
      </c>
      <c r="H23" s="11"/>
      <c r="I23" s="14">
        <v>30692325343</v>
      </c>
      <c r="J23" s="11"/>
      <c r="K23" s="14">
        <v>56570000</v>
      </c>
      <c r="L23" s="11"/>
      <c r="M23" s="14">
        <v>228460145573</v>
      </c>
      <c r="N23" s="11"/>
      <c r="O23" s="14">
        <v>199435671525</v>
      </c>
      <c r="P23" s="11"/>
      <c r="Q23" s="49">
        <v>29024474047</v>
      </c>
      <c r="R23" s="49"/>
    </row>
    <row r="24" spans="1:18" ht="21.75" customHeight="1" x14ac:dyDescent="0.2">
      <c r="A24" s="6" t="s">
        <v>59</v>
      </c>
      <c r="C24" s="14">
        <v>125000</v>
      </c>
      <c r="D24" s="11"/>
      <c r="E24" s="14">
        <v>5392987450</v>
      </c>
      <c r="F24" s="11"/>
      <c r="G24" s="14">
        <v>4674853275</v>
      </c>
      <c r="H24" s="11"/>
      <c r="I24" s="14">
        <v>718134174</v>
      </c>
      <c r="J24" s="11"/>
      <c r="K24" s="14">
        <v>125000</v>
      </c>
      <c r="L24" s="11"/>
      <c r="M24" s="14">
        <v>5392987450</v>
      </c>
      <c r="N24" s="11"/>
      <c r="O24" s="14">
        <v>4912955600</v>
      </c>
      <c r="P24" s="11"/>
      <c r="Q24" s="49">
        <v>480031849</v>
      </c>
      <c r="R24" s="49"/>
    </row>
    <row r="25" spans="1:18" ht="21.75" customHeight="1" x14ac:dyDescent="0.2">
      <c r="A25" s="6" t="s">
        <v>24</v>
      </c>
      <c r="C25" s="14">
        <v>1706234</v>
      </c>
      <c r="D25" s="11"/>
      <c r="E25" s="14">
        <v>18311972677</v>
      </c>
      <c r="F25" s="11"/>
      <c r="G25" s="14">
        <v>18414741641</v>
      </c>
      <c r="H25" s="11"/>
      <c r="I25" s="14">
        <v>-102768963</v>
      </c>
      <c r="J25" s="11"/>
      <c r="K25" s="14">
        <v>1706234</v>
      </c>
      <c r="L25" s="11"/>
      <c r="M25" s="14">
        <v>18311972677</v>
      </c>
      <c r="N25" s="11"/>
      <c r="O25" s="14">
        <v>15365756304</v>
      </c>
      <c r="P25" s="11"/>
      <c r="Q25" s="49">
        <v>2946216373</v>
      </c>
      <c r="R25" s="49"/>
    </row>
    <row r="26" spans="1:18" ht="21.75" customHeight="1" x14ac:dyDescent="0.2">
      <c r="A26" s="6" t="s">
        <v>61</v>
      </c>
      <c r="C26" s="14">
        <v>219000</v>
      </c>
      <c r="D26" s="11"/>
      <c r="E26" s="14">
        <v>5908580864</v>
      </c>
      <c r="F26" s="11"/>
      <c r="G26" s="14">
        <v>7355420199</v>
      </c>
      <c r="H26" s="11"/>
      <c r="I26" s="14">
        <v>-1446839334</v>
      </c>
      <c r="J26" s="11"/>
      <c r="K26" s="14">
        <v>219000</v>
      </c>
      <c r="L26" s="11"/>
      <c r="M26" s="14">
        <v>5908580864</v>
      </c>
      <c r="N26" s="11"/>
      <c r="O26" s="14">
        <v>5291854767</v>
      </c>
      <c r="P26" s="11"/>
      <c r="Q26" s="49">
        <v>616726097</v>
      </c>
      <c r="R26" s="49"/>
    </row>
    <row r="27" spans="1:18" ht="21.75" customHeight="1" x14ac:dyDescent="0.2">
      <c r="A27" s="6" t="s">
        <v>56</v>
      </c>
      <c r="C27" s="14">
        <v>37252222</v>
      </c>
      <c r="D27" s="11"/>
      <c r="E27" s="14">
        <v>169665964066</v>
      </c>
      <c r="F27" s="11"/>
      <c r="G27" s="14">
        <v>198867731302</v>
      </c>
      <c r="H27" s="11"/>
      <c r="I27" s="14">
        <v>-29201767235</v>
      </c>
      <c r="J27" s="11"/>
      <c r="K27" s="14">
        <v>37252222</v>
      </c>
      <c r="L27" s="11"/>
      <c r="M27" s="14">
        <v>169665964066</v>
      </c>
      <c r="N27" s="11"/>
      <c r="O27" s="14">
        <v>139466161748</v>
      </c>
      <c r="P27" s="11"/>
      <c r="Q27" s="49">
        <v>30199802318</v>
      </c>
      <c r="R27" s="49"/>
    </row>
    <row r="28" spans="1:18" ht="21.75" customHeight="1" x14ac:dyDescent="0.2">
      <c r="A28" s="6" t="s">
        <v>49</v>
      </c>
      <c r="C28" s="14">
        <v>14040447</v>
      </c>
      <c r="D28" s="11"/>
      <c r="E28" s="14">
        <v>252585607069</v>
      </c>
      <c r="F28" s="11"/>
      <c r="G28" s="14">
        <v>275712584881</v>
      </c>
      <c r="H28" s="11"/>
      <c r="I28" s="14">
        <v>-23126977811</v>
      </c>
      <c r="J28" s="11"/>
      <c r="K28" s="14">
        <v>14040447</v>
      </c>
      <c r="L28" s="11"/>
      <c r="M28" s="14">
        <v>252585607069</v>
      </c>
      <c r="N28" s="11"/>
      <c r="O28" s="14">
        <v>194210885964</v>
      </c>
      <c r="P28" s="11"/>
      <c r="Q28" s="49">
        <v>58374721105</v>
      </c>
      <c r="R28" s="49"/>
    </row>
    <row r="29" spans="1:18" ht="21.75" customHeight="1" x14ac:dyDescent="0.2">
      <c r="A29" s="6" t="s">
        <v>58</v>
      </c>
      <c r="C29" s="14">
        <v>15705173</v>
      </c>
      <c r="D29" s="11"/>
      <c r="E29" s="14">
        <v>110488943570</v>
      </c>
      <c r="F29" s="11"/>
      <c r="G29" s="14">
        <v>119995044497</v>
      </c>
      <c r="H29" s="11"/>
      <c r="I29" s="14">
        <v>-9506100926</v>
      </c>
      <c r="J29" s="11"/>
      <c r="K29" s="14">
        <v>15705173</v>
      </c>
      <c r="L29" s="11"/>
      <c r="M29" s="14">
        <v>110488943570</v>
      </c>
      <c r="N29" s="11"/>
      <c r="O29" s="14">
        <v>91174193267</v>
      </c>
      <c r="P29" s="11"/>
      <c r="Q29" s="49">
        <v>19314750303</v>
      </c>
      <c r="R29" s="49"/>
    </row>
    <row r="30" spans="1:18" ht="21.75" customHeight="1" x14ac:dyDescent="0.2">
      <c r="A30" s="6" t="s">
        <v>35</v>
      </c>
      <c r="C30" s="14">
        <v>585000</v>
      </c>
      <c r="D30" s="11"/>
      <c r="E30" s="14">
        <v>3591417076</v>
      </c>
      <c r="F30" s="11"/>
      <c r="G30" s="14">
        <v>3831734947</v>
      </c>
      <c r="H30" s="11"/>
      <c r="I30" s="14">
        <v>-240317870</v>
      </c>
      <c r="J30" s="11"/>
      <c r="K30" s="14">
        <v>585000</v>
      </c>
      <c r="L30" s="11"/>
      <c r="M30" s="14">
        <v>3591417076</v>
      </c>
      <c r="N30" s="11"/>
      <c r="O30" s="14">
        <v>4475351625</v>
      </c>
      <c r="P30" s="11"/>
      <c r="Q30" s="49">
        <v>-883934548</v>
      </c>
      <c r="R30" s="49"/>
    </row>
    <row r="31" spans="1:18" ht="21.75" customHeight="1" x14ac:dyDescent="0.2">
      <c r="A31" s="6" t="s">
        <v>36</v>
      </c>
      <c r="C31" s="14">
        <v>435000</v>
      </c>
      <c r="D31" s="11"/>
      <c r="E31" s="14">
        <v>8887415095</v>
      </c>
      <c r="F31" s="11"/>
      <c r="G31" s="14">
        <v>8296599531</v>
      </c>
      <c r="H31" s="11"/>
      <c r="I31" s="14">
        <v>590815564</v>
      </c>
      <c r="J31" s="11"/>
      <c r="K31" s="14">
        <v>435000</v>
      </c>
      <c r="L31" s="11"/>
      <c r="M31" s="14">
        <v>8887415095</v>
      </c>
      <c r="N31" s="11"/>
      <c r="O31" s="14">
        <v>7458167394</v>
      </c>
      <c r="P31" s="11"/>
      <c r="Q31" s="49">
        <v>1429247701</v>
      </c>
      <c r="R31" s="49"/>
    </row>
    <row r="32" spans="1:18" ht="21.75" customHeight="1" x14ac:dyDescent="0.2">
      <c r="A32" s="6" t="s">
        <v>48</v>
      </c>
      <c r="C32" s="14">
        <v>267052810</v>
      </c>
      <c r="D32" s="11"/>
      <c r="E32" s="14">
        <v>345809981771</v>
      </c>
      <c r="F32" s="11"/>
      <c r="G32" s="14">
        <v>345809981771</v>
      </c>
      <c r="H32" s="11"/>
      <c r="I32" s="14">
        <v>0</v>
      </c>
      <c r="J32" s="11"/>
      <c r="K32" s="14">
        <v>267052810</v>
      </c>
      <c r="L32" s="11"/>
      <c r="M32" s="14">
        <v>345809981771</v>
      </c>
      <c r="N32" s="11"/>
      <c r="O32" s="14">
        <v>345809981771</v>
      </c>
      <c r="P32" s="11"/>
      <c r="Q32" s="49">
        <v>0</v>
      </c>
      <c r="R32" s="49"/>
    </row>
    <row r="33" spans="1:18" ht="21.75" customHeight="1" x14ac:dyDescent="0.2">
      <c r="A33" s="6" t="s">
        <v>50</v>
      </c>
      <c r="C33" s="14">
        <v>113063058</v>
      </c>
      <c r="D33" s="11"/>
      <c r="E33" s="14">
        <v>191618949599</v>
      </c>
      <c r="F33" s="11"/>
      <c r="G33" s="14">
        <v>221910001350</v>
      </c>
      <c r="H33" s="11"/>
      <c r="I33" s="14">
        <v>-30291051750</v>
      </c>
      <c r="J33" s="11"/>
      <c r="K33" s="14">
        <v>113063058</v>
      </c>
      <c r="L33" s="11"/>
      <c r="M33" s="14">
        <v>191618949599</v>
      </c>
      <c r="N33" s="11"/>
      <c r="O33" s="14">
        <v>159532872558</v>
      </c>
      <c r="P33" s="11"/>
      <c r="Q33" s="49">
        <v>32086077041</v>
      </c>
      <c r="R33" s="49"/>
    </row>
    <row r="34" spans="1:18" ht="21.75" customHeight="1" x14ac:dyDescent="0.2">
      <c r="A34" s="6" t="s">
        <v>25</v>
      </c>
      <c r="C34" s="14">
        <v>52179419</v>
      </c>
      <c r="D34" s="11"/>
      <c r="E34" s="14">
        <v>542095474794</v>
      </c>
      <c r="F34" s="11"/>
      <c r="G34" s="14">
        <v>668946851417</v>
      </c>
      <c r="H34" s="11"/>
      <c r="I34" s="14">
        <v>-126851376622</v>
      </c>
      <c r="J34" s="11"/>
      <c r="K34" s="14">
        <v>52179419</v>
      </c>
      <c r="L34" s="11"/>
      <c r="M34" s="14">
        <v>542095474794</v>
      </c>
      <c r="N34" s="11"/>
      <c r="O34" s="14">
        <v>539817327622</v>
      </c>
      <c r="P34" s="11"/>
      <c r="Q34" s="49">
        <v>2278147172</v>
      </c>
      <c r="R34" s="49"/>
    </row>
    <row r="35" spans="1:18" ht="21.75" customHeight="1" x14ac:dyDescent="0.2">
      <c r="A35" s="6" t="s">
        <v>39</v>
      </c>
      <c r="C35" s="14">
        <v>19882424</v>
      </c>
      <c r="D35" s="11"/>
      <c r="E35" s="14">
        <v>294549981636</v>
      </c>
      <c r="F35" s="11"/>
      <c r="G35" s="14">
        <v>335388458662</v>
      </c>
      <c r="H35" s="11"/>
      <c r="I35" s="14">
        <v>-40838477025</v>
      </c>
      <c r="J35" s="11"/>
      <c r="K35" s="14">
        <v>19882424</v>
      </c>
      <c r="L35" s="11"/>
      <c r="M35" s="14">
        <v>294549981636</v>
      </c>
      <c r="N35" s="11"/>
      <c r="O35" s="14">
        <v>268152936781</v>
      </c>
      <c r="P35" s="11"/>
      <c r="Q35" s="49">
        <v>26397044855</v>
      </c>
      <c r="R35" s="49"/>
    </row>
    <row r="36" spans="1:18" ht="21.75" customHeight="1" x14ac:dyDescent="0.2">
      <c r="A36" s="6" t="s">
        <v>23</v>
      </c>
      <c r="C36" s="14">
        <v>37450989</v>
      </c>
      <c r="D36" s="11"/>
      <c r="E36" s="14">
        <v>411749340833</v>
      </c>
      <c r="F36" s="11"/>
      <c r="G36" s="14">
        <v>430701702189</v>
      </c>
      <c r="H36" s="11"/>
      <c r="I36" s="14">
        <v>-18952361355</v>
      </c>
      <c r="J36" s="11"/>
      <c r="K36" s="14">
        <v>37450989</v>
      </c>
      <c r="L36" s="11"/>
      <c r="M36" s="14">
        <v>411749340833</v>
      </c>
      <c r="N36" s="11"/>
      <c r="O36" s="14">
        <v>261642644976</v>
      </c>
      <c r="P36" s="11"/>
      <c r="Q36" s="49">
        <v>150106695857</v>
      </c>
      <c r="R36" s="49"/>
    </row>
    <row r="37" spans="1:18" ht="21.75" customHeight="1" x14ac:dyDescent="0.2">
      <c r="A37" s="6" t="s">
        <v>22</v>
      </c>
      <c r="C37" s="14">
        <v>96203778</v>
      </c>
      <c r="D37" s="11"/>
      <c r="E37" s="14">
        <v>899234356738</v>
      </c>
      <c r="F37" s="11"/>
      <c r="G37" s="14">
        <v>874414724811</v>
      </c>
      <c r="H37" s="11"/>
      <c r="I37" s="14">
        <v>24819631927</v>
      </c>
      <c r="J37" s="11"/>
      <c r="K37" s="14">
        <v>96203778</v>
      </c>
      <c r="L37" s="11"/>
      <c r="M37" s="14">
        <v>899234356738</v>
      </c>
      <c r="N37" s="11"/>
      <c r="O37" s="14">
        <v>494483436083</v>
      </c>
      <c r="P37" s="11"/>
      <c r="Q37" s="49">
        <v>404750920655</v>
      </c>
      <c r="R37" s="49"/>
    </row>
    <row r="38" spans="1:18" ht="21.75" customHeight="1" x14ac:dyDescent="0.2">
      <c r="A38" s="6" t="s">
        <v>34</v>
      </c>
      <c r="C38" s="14">
        <v>13340211</v>
      </c>
      <c r="D38" s="11"/>
      <c r="E38" s="14">
        <v>133826991718</v>
      </c>
      <c r="F38" s="11"/>
      <c r="G38" s="14">
        <v>153497160700</v>
      </c>
      <c r="H38" s="11"/>
      <c r="I38" s="14">
        <v>-19670168981</v>
      </c>
      <c r="J38" s="11"/>
      <c r="K38" s="14">
        <v>13340211</v>
      </c>
      <c r="L38" s="11"/>
      <c r="M38" s="14">
        <v>133826991718</v>
      </c>
      <c r="N38" s="11"/>
      <c r="O38" s="14">
        <v>141379357495</v>
      </c>
      <c r="P38" s="11"/>
      <c r="Q38" s="49">
        <v>-7552365776</v>
      </c>
      <c r="R38" s="49"/>
    </row>
    <row r="39" spans="1:18" ht="21.75" customHeight="1" x14ac:dyDescent="0.2">
      <c r="A39" s="6" t="s">
        <v>54</v>
      </c>
      <c r="C39" s="14">
        <v>26122298</v>
      </c>
      <c r="D39" s="11"/>
      <c r="E39" s="14">
        <v>489117431650</v>
      </c>
      <c r="F39" s="11"/>
      <c r="G39" s="14">
        <v>495079117356</v>
      </c>
      <c r="H39" s="11"/>
      <c r="I39" s="14">
        <v>-5961685705</v>
      </c>
      <c r="J39" s="11"/>
      <c r="K39" s="14">
        <v>26122298</v>
      </c>
      <c r="L39" s="11"/>
      <c r="M39" s="14">
        <v>489117431650</v>
      </c>
      <c r="N39" s="11"/>
      <c r="O39" s="14">
        <v>330743954841</v>
      </c>
      <c r="P39" s="11"/>
      <c r="Q39" s="49">
        <v>158373476809</v>
      </c>
      <c r="R39" s="49"/>
    </row>
    <row r="40" spans="1:18" ht="21.75" customHeight="1" x14ac:dyDescent="0.2">
      <c r="A40" s="6" t="s">
        <v>26</v>
      </c>
      <c r="C40" s="14">
        <v>8614506</v>
      </c>
      <c r="D40" s="11"/>
      <c r="E40" s="14">
        <v>411240232439</v>
      </c>
      <c r="F40" s="11"/>
      <c r="G40" s="14">
        <v>501335265694</v>
      </c>
      <c r="H40" s="11"/>
      <c r="I40" s="14">
        <v>-90095033254</v>
      </c>
      <c r="J40" s="11"/>
      <c r="K40" s="14">
        <v>8614506</v>
      </c>
      <c r="L40" s="11"/>
      <c r="M40" s="14">
        <v>411240232439</v>
      </c>
      <c r="N40" s="11"/>
      <c r="O40" s="14">
        <v>272849474526</v>
      </c>
      <c r="P40" s="11"/>
      <c r="Q40" s="49">
        <v>138390757913</v>
      </c>
      <c r="R40" s="49"/>
    </row>
    <row r="41" spans="1:18" ht="21.75" customHeight="1" x14ac:dyDescent="0.2">
      <c r="A41" s="6" t="s">
        <v>31</v>
      </c>
      <c r="C41" s="14">
        <v>8528624</v>
      </c>
      <c r="D41" s="11"/>
      <c r="E41" s="14">
        <v>189310548365</v>
      </c>
      <c r="F41" s="11"/>
      <c r="G41" s="14">
        <v>125078672545</v>
      </c>
      <c r="H41" s="11"/>
      <c r="I41" s="14">
        <v>64231875820</v>
      </c>
      <c r="J41" s="11"/>
      <c r="K41" s="14">
        <v>8528624</v>
      </c>
      <c r="L41" s="11"/>
      <c r="M41" s="14">
        <v>189310548365</v>
      </c>
      <c r="N41" s="11"/>
      <c r="O41" s="14">
        <v>72507979860</v>
      </c>
      <c r="P41" s="11"/>
      <c r="Q41" s="49">
        <v>116802568505</v>
      </c>
      <c r="R41" s="49"/>
    </row>
    <row r="42" spans="1:18" ht="21.75" customHeight="1" x14ac:dyDescent="0.2">
      <c r="A42" s="6" t="s">
        <v>44</v>
      </c>
      <c r="C42" s="14">
        <v>40779137</v>
      </c>
      <c r="D42" s="11"/>
      <c r="E42" s="14">
        <v>314809253028</v>
      </c>
      <c r="F42" s="11"/>
      <c r="G42" s="14">
        <v>248308436121</v>
      </c>
      <c r="H42" s="11"/>
      <c r="I42" s="14">
        <v>66500816907</v>
      </c>
      <c r="J42" s="11"/>
      <c r="K42" s="14">
        <v>40779137</v>
      </c>
      <c r="L42" s="11"/>
      <c r="M42" s="14">
        <v>314809253028</v>
      </c>
      <c r="N42" s="11"/>
      <c r="O42" s="14">
        <v>143582133070</v>
      </c>
      <c r="P42" s="11"/>
      <c r="Q42" s="49">
        <v>171227119958</v>
      </c>
      <c r="R42" s="49"/>
    </row>
    <row r="43" spans="1:18" ht="21.75" customHeight="1" x14ac:dyDescent="0.2">
      <c r="A43" s="7" t="s">
        <v>40</v>
      </c>
      <c r="C43" s="23">
        <v>20884919</v>
      </c>
      <c r="D43" s="11"/>
      <c r="E43" s="16">
        <v>284118891278</v>
      </c>
      <c r="F43" s="11"/>
      <c r="G43" s="16">
        <f>311473882999-19</f>
        <v>311473882980</v>
      </c>
      <c r="H43" s="11"/>
      <c r="I43" s="16">
        <f>-27354991720-19</f>
        <v>-27354991739</v>
      </c>
      <c r="J43" s="11"/>
      <c r="K43" s="23">
        <v>20884919</v>
      </c>
      <c r="L43" s="11"/>
      <c r="M43" s="16">
        <v>284118891278</v>
      </c>
      <c r="N43" s="11"/>
      <c r="O43" s="16">
        <v>225139871251</v>
      </c>
      <c r="P43" s="11"/>
      <c r="Q43" s="54">
        <v>58979020027</v>
      </c>
      <c r="R43" s="54"/>
    </row>
    <row r="44" spans="1:18" ht="21.75" customHeight="1" x14ac:dyDescent="0.2">
      <c r="A44" s="9" t="s">
        <v>62</v>
      </c>
      <c r="C44" s="23"/>
      <c r="D44" s="11"/>
      <c r="E44" s="18">
        <v>10950859901550</v>
      </c>
      <c r="F44" s="11"/>
      <c r="G44" s="18">
        <f>SUM(G8:G43)</f>
        <v>11436542291385</v>
      </c>
      <c r="H44" s="11"/>
      <c r="I44" s="18">
        <f>SUM(I8:I43)</f>
        <v>-485682389854</v>
      </c>
      <c r="J44" s="11"/>
      <c r="K44" s="23"/>
      <c r="L44" s="11"/>
      <c r="M44" s="18">
        <v>10950859901550</v>
      </c>
      <c r="N44" s="11"/>
      <c r="O44" s="18">
        <v>7714215724193</v>
      </c>
      <c r="P44" s="11"/>
      <c r="Q44" s="56">
        <v>3236644177357</v>
      </c>
      <c r="R44" s="56"/>
    </row>
    <row r="46" spans="1:18" x14ac:dyDescent="0.2">
      <c r="I46" s="28"/>
      <c r="Q46" s="28"/>
    </row>
    <row r="49" spans="9:17" x14ac:dyDescent="0.2">
      <c r="I49" s="28"/>
      <c r="Q49" s="28"/>
    </row>
    <row r="53" spans="9:17" x14ac:dyDescent="0.2">
      <c r="I53" s="27"/>
      <c r="J53" s="27"/>
      <c r="K53" s="27"/>
    </row>
    <row r="54" spans="9:17" ht="18.75" x14ac:dyDescent="0.2">
      <c r="I54" s="40"/>
      <c r="J54" s="40"/>
      <c r="K54" s="41"/>
    </row>
    <row r="55" spans="9:17" ht="18.75" x14ac:dyDescent="0.2">
      <c r="I55" s="30"/>
      <c r="J55" s="30"/>
      <c r="K55" s="31"/>
    </row>
    <row r="56" spans="9:17" ht="18.75" x14ac:dyDescent="0.2">
      <c r="I56" s="30"/>
      <c r="J56" s="30"/>
      <c r="K56" s="31"/>
    </row>
    <row r="57" spans="9:17" ht="18.75" customHeight="1" x14ac:dyDescent="0.2">
      <c r="I57" s="30"/>
      <c r="J57" s="30"/>
      <c r="K57" s="31"/>
    </row>
    <row r="58" spans="9:17" ht="18.75" customHeight="1" x14ac:dyDescent="0.2">
      <c r="I58" s="30"/>
      <c r="J58" s="30"/>
      <c r="K58" s="31"/>
    </row>
    <row r="59" spans="9:17" ht="18.75" customHeight="1" x14ac:dyDescent="0.2">
      <c r="I59" s="30"/>
      <c r="J59" s="30"/>
      <c r="K59" s="31"/>
    </row>
    <row r="60" spans="9:17" ht="18.75" customHeight="1" x14ac:dyDescent="0.2">
      <c r="I60" s="30"/>
      <c r="J60" s="30"/>
      <c r="K60" s="31"/>
    </row>
    <row r="62" spans="9:17" x14ac:dyDescent="0.2">
      <c r="K62" s="28"/>
    </row>
    <row r="64" spans="9:17" x14ac:dyDescent="0.2">
      <c r="K64" s="28"/>
    </row>
  </sheetData>
  <mergeCells count="45">
    <mergeCell ref="Q43:R43"/>
    <mergeCell ref="Q44:R44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11"/>
  <sheetViews>
    <sheetView rightToLeft="1" workbookViewId="0">
      <selection activeCell="S17" sqref="S17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6" max="16" width="9.42578125" bestFit="1" customWidth="1"/>
    <col min="17" max="17" width="13.7109375" bestFit="1" customWidth="1"/>
    <col min="18" max="18" width="16.140625" bestFit="1" customWidth="1"/>
    <col min="19" max="19" width="12.7109375" bestFit="1" customWidth="1"/>
  </cols>
  <sheetData>
    <row r="1" spans="1:20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20" ht="21.75" customHeight="1" x14ac:dyDescent="0.2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20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20" ht="14.45" customHeight="1" x14ac:dyDescent="0.2">
      <c r="A4" s="43" t="s">
        <v>64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20" ht="14.45" customHeight="1" x14ac:dyDescent="0.2">
      <c r="A5" s="43" t="s">
        <v>65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20" ht="14.45" customHeight="1" x14ac:dyDescent="0.2"/>
    <row r="7" spans="1:20" ht="14.45" customHeight="1" x14ac:dyDescent="0.2">
      <c r="C7" s="44" t="s">
        <v>9</v>
      </c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20" ht="14.45" customHeight="1" x14ac:dyDescent="0.2">
      <c r="A8" s="2" t="s">
        <v>66</v>
      </c>
      <c r="C8" s="4" t="s">
        <v>13</v>
      </c>
      <c r="D8" s="3"/>
      <c r="E8" s="4" t="s">
        <v>67</v>
      </c>
      <c r="F8" s="3"/>
      <c r="G8" s="4" t="s">
        <v>68</v>
      </c>
      <c r="H8" s="3"/>
      <c r="I8" s="4" t="s">
        <v>69</v>
      </c>
      <c r="J8" s="3"/>
      <c r="K8" s="4" t="s">
        <v>70</v>
      </c>
      <c r="L8" s="3"/>
      <c r="M8" s="4" t="s">
        <v>71</v>
      </c>
    </row>
    <row r="9" spans="1:20" ht="21.75" customHeight="1" x14ac:dyDescent="0.2">
      <c r="A9" s="5" t="s">
        <v>48</v>
      </c>
      <c r="C9" s="12">
        <v>267052810</v>
      </c>
      <c r="D9" s="11"/>
      <c r="E9" s="12">
        <v>2610</v>
      </c>
      <c r="F9" s="11"/>
      <c r="G9" s="12">
        <v>1305</v>
      </c>
      <c r="H9" s="11"/>
      <c r="I9" s="22">
        <v>-0.5</v>
      </c>
      <c r="J9" s="11"/>
      <c r="K9" s="12">
        <v>348503917050</v>
      </c>
      <c r="L9" s="11"/>
      <c r="M9" s="20" t="s">
        <v>72</v>
      </c>
      <c r="P9" s="29"/>
      <c r="Q9" s="14"/>
      <c r="R9" s="14"/>
      <c r="S9" s="28"/>
      <c r="T9" s="28"/>
    </row>
    <row r="10" spans="1:20" ht="21.75" customHeight="1" x14ac:dyDescent="0.2">
      <c r="A10" s="7" t="s">
        <v>47</v>
      </c>
      <c r="C10" s="23">
        <v>14456055</v>
      </c>
      <c r="D10" s="11"/>
      <c r="E10" s="23">
        <v>11080</v>
      </c>
      <c r="F10" s="11"/>
      <c r="G10" s="23">
        <v>3834</v>
      </c>
      <c r="H10" s="11"/>
      <c r="I10" s="24">
        <v>-0.65400000000000003</v>
      </c>
      <c r="J10" s="11"/>
      <c r="K10" s="16">
        <v>55424514870</v>
      </c>
      <c r="L10" s="11"/>
      <c r="M10" s="26" t="s">
        <v>72</v>
      </c>
      <c r="P10" s="29"/>
      <c r="Q10" s="14"/>
      <c r="R10" s="14"/>
      <c r="S10" s="28"/>
      <c r="T10" s="28"/>
    </row>
    <row r="11" spans="1:20" ht="21.75" customHeight="1" x14ac:dyDescent="0.2">
      <c r="A11" s="9" t="s">
        <v>62</v>
      </c>
      <c r="C11" s="23"/>
      <c r="D11" s="25"/>
      <c r="E11" s="23"/>
      <c r="F11" s="25"/>
      <c r="G11" s="23"/>
      <c r="H11" s="25"/>
      <c r="I11" s="23"/>
      <c r="J11" s="11"/>
      <c r="K11" s="18">
        <v>403928431920</v>
      </c>
      <c r="L11" s="11"/>
      <c r="M11" s="23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rightToLeft="1" workbookViewId="0">
      <selection activeCell="J20" sqref="J20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6" bestFit="1" customWidth="1"/>
    <col min="7" max="7" width="1.28515625" customWidth="1"/>
    <col min="8" max="8" width="16.140625" bestFit="1" customWidth="1"/>
    <col min="9" max="9" width="1.28515625" customWidth="1"/>
    <col min="10" max="10" width="14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21.75" customHeight="1" x14ac:dyDescent="0.2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ht="14.45" customHeight="1" x14ac:dyDescent="0.2"/>
    <row r="5" spans="1:12" ht="21.75" customHeight="1" x14ac:dyDescent="0.2">
      <c r="A5" s="1" t="s">
        <v>73</v>
      </c>
      <c r="B5" s="43" t="s">
        <v>74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2" ht="14.45" customHeight="1" x14ac:dyDescent="0.2">
      <c r="D6" s="2" t="s">
        <v>7</v>
      </c>
      <c r="F6" s="44" t="s">
        <v>8</v>
      </c>
      <c r="G6" s="44"/>
      <c r="H6" s="44"/>
      <c r="J6" s="53" t="s">
        <v>9</v>
      </c>
      <c r="K6" s="53"/>
      <c r="L6" s="53"/>
    </row>
    <row r="7" spans="1:12" ht="14.45" customHeight="1" x14ac:dyDescent="0.2">
      <c r="D7" s="3"/>
      <c r="F7" s="3"/>
      <c r="G7" s="3"/>
      <c r="H7" s="3"/>
      <c r="J7" s="27"/>
    </row>
    <row r="8" spans="1:12" ht="14.45" customHeight="1" x14ac:dyDescent="0.2">
      <c r="A8" s="44" t="s">
        <v>75</v>
      </c>
      <c r="B8" s="44"/>
      <c r="D8" s="2" t="s">
        <v>76</v>
      </c>
      <c r="F8" s="2" t="s">
        <v>77</v>
      </c>
      <c r="H8" s="2" t="s">
        <v>78</v>
      </c>
      <c r="J8" s="2" t="s">
        <v>76</v>
      </c>
      <c r="L8" s="2" t="s">
        <v>18</v>
      </c>
    </row>
    <row r="9" spans="1:12" ht="21.75" customHeight="1" x14ac:dyDescent="0.2">
      <c r="A9" s="46" t="s">
        <v>146</v>
      </c>
      <c r="B9" s="46"/>
      <c r="D9" s="23">
        <f t="shared" ref="D9:J9" ca="1" si="0">SUM(D9:D10)</f>
        <v>4112733300</v>
      </c>
      <c r="E9" s="23">
        <f t="shared" ca="1" si="0"/>
        <v>0</v>
      </c>
      <c r="F9" s="23">
        <f t="shared" ca="1" si="0"/>
        <v>447684553402</v>
      </c>
      <c r="G9" s="23">
        <f t="shared" ca="1" si="0"/>
        <v>0</v>
      </c>
      <c r="H9" s="23">
        <f t="shared" ca="1" si="0"/>
        <v>402046812781</v>
      </c>
      <c r="I9" s="23">
        <f t="shared" ca="1" si="0"/>
        <v>0</v>
      </c>
      <c r="J9" s="23">
        <f t="shared" ca="1" si="0"/>
        <v>49750473921</v>
      </c>
      <c r="K9" s="11"/>
      <c r="L9" s="22">
        <f ca="1">J9/11434505705619*100</f>
        <v>0</v>
      </c>
    </row>
    <row r="10" spans="1:12" ht="21.75" customHeight="1" x14ac:dyDescent="0.2">
      <c r="A10" s="48" t="s">
        <v>147</v>
      </c>
      <c r="B10" s="48"/>
      <c r="D10" s="23">
        <v>0</v>
      </c>
      <c r="E10" s="23"/>
      <c r="F10" s="23">
        <v>156328425337</v>
      </c>
      <c r="G10" s="23"/>
      <c r="H10" s="23">
        <v>155888837410</v>
      </c>
      <c r="I10" s="23"/>
      <c r="J10" s="23">
        <v>439587927</v>
      </c>
      <c r="K10" s="11"/>
      <c r="L10" s="36">
        <f>J10/11434505705619*100</f>
        <v>3.8443981604205529E-3</v>
      </c>
    </row>
    <row r="11" spans="1:12" ht="21.75" customHeight="1" thickBot="1" x14ac:dyDescent="0.25">
      <c r="A11" s="52" t="s">
        <v>62</v>
      </c>
      <c r="B11" s="52"/>
      <c r="D11" s="18">
        <v>4112733300</v>
      </c>
      <c r="E11" s="11"/>
      <c r="F11" s="18">
        <v>604012978739</v>
      </c>
      <c r="G11" s="11"/>
      <c r="H11" s="18">
        <v>557935650191</v>
      </c>
      <c r="I11" s="11"/>
      <c r="J11" s="18">
        <v>50190061848</v>
      </c>
      <c r="K11" s="11"/>
      <c r="L11" s="19">
        <f t="shared" ref="L11" si="1">J11/11434505705619*100</f>
        <v>0.43893512443949578</v>
      </c>
    </row>
    <row r="12" spans="1:12" ht="13.5" thickTop="1" x14ac:dyDescent="0.2"/>
    <row r="17" spans="4:4" x14ac:dyDescent="0.2">
      <c r="D17" s="28"/>
    </row>
  </sheetData>
  <mergeCells count="10">
    <mergeCell ref="A11:B11"/>
    <mergeCell ref="J6:L6"/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4"/>
  <sheetViews>
    <sheetView rightToLeft="1" workbookViewId="0">
      <selection activeCell="J8" sqref="J8"/>
    </sheetView>
  </sheetViews>
  <sheetFormatPr defaultRowHeight="12.75" x14ac:dyDescent="0.2"/>
  <cols>
    <col min="1" max="1" width="2.5703125" customWidth="1"/>
    <col min="2" max="2" width="5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6.42578125" bestFit="1" customWidth="1"/>
  </cols>
  <sheetData>
    <row r="1" spans="1:13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3" ht="21.75" customHeight="1" x14ac:dyDescent="0.2">
      <c r="A2" s="42" t="s">
        <v>81</v>
      </c>
      <c r="B2" s="42"/>
      <c r="C2" s="42"/>
      <c r="D2" s="42"/>
      <c r="E2" s="42"/>
      <c r="F2" s="42"/>
      <c r="G2" s="42"/>
      <c r="H2" s="42"/>
      <c r="I2" s="42"/>
      <c r="J2" s="42"/>
    </row>
    <row r="3" spans="1:13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</row>
    <row r="4" spans="1:13" ht="14.45" customHeight="1" x14ac:dyDescent="0.2"/>
    <row r="5" spans="1:13" ht="29.1" customHeight="1" x14ac:dyDescent="0.2">
      <c r="A5" s="1" t="s">
        <v>82</v>
      </c>
      <c r="B5" s="43" t="s">
        <v>83</v>
      </c>
      <c r="C5" s="43"/>
      <c r="D5" s="43"/>
      <c r="E5" s="43"/>
      <c r="F5" s="43"/>
      <c r="G5" s="43"/>
      <c r="H5" s="43"/>
      <c r="I5" s="43"/>
      <c r="J5" s="43"/>
    </row>
    <row r="6" spans="1:13" ht="14.45" customHeight="1" x14ac:dyDescent="0.2"/>
    <row r="7" spans="1:13" ht="20.25" customHeight="1" x14ac:dyDescent="0.2">
      <c r="A7" s="44" t="s">
        <v>84</v>
      </c>
      <c r="B7" s="44"/>
      <c r="D7" s="2" t="s">
        <v>85</v>
      </c>
      <c r="F7" s="2" t="s">
        <v>76</v>
      </c>
      <c r="H7" s="2" t="s">
        <v>86</v>
      </c>
      <c r="J7" s="2" t="s">
        <v>87</v>
      </c>
    </row>
    <row r="8" spans="1:13" ht="21.75" customHeight="1" x14ac:dyDescent="0.2">
      <c r="A8" s="46" t="s">
        <v>88</v>
      </c>
      <c r="B8" s="46"/>
      <c r="D8" s="20" t="s">
        <v>89</v>
      </c>
      <c r="E8" s="11"/>
      <c r="F8" s="12">
        <f>'درآمد سرمایه گذاری در سهام'!J58</f>
        <v>-49438510402</v>
      </c>
      <c r="G8" s="11"/>
      <c r="H8" s="13">
        <f>F8/$F$13*100</f>
        <v>102.59126000215333</v>
      </c>
      <c r="I8" s="11"/>
      <c r="J8" s="13">
        <f>F8/11434505705619*100</f>
        <v>-0.4323624621369121</v>
      </c>
      <c r="M8" s="28"/>
    </row>
    <row r="9" spans="1:13" ht="21.75" customHeight="1" x14ac:dyDescent="0.2">
      <c r="A9" s="48" t="s">
        <v>90</v>
      </c>
      <c r="B9" s="48"/>
      <c r="D9" s="21" t="s">
        <v>91</v>
      </c>
      <c r="E9" s="11"/>
      <c r="F9" s="14">
        <v>0</v>
      </c>
      <c r="G9" s="11"/>
      <c r="H9" s="35">
        <f t="shared" ref="H9:H13" si="0">F9/$F$13*100</f>
        <v>0</v>
      </c>
      <c r="I9" s="11"/>
      <c r="J9" s="35">
        <f t="shared" ref="J9:J12" si="1">F9/11434505705619*100</f>
        <v>0</v>
      </c>
    </row>
    <row r="10" spans="1:13" ht="21.75" customHeight="1" x14ac:dyDescent="0.2">
      <c r="A10" s="48" t="s">
        <v>92</v>
      </c>
      <c r="B10" s="48"/>
      <c r="D10" s="21" t="s">
        <v>93</v>
      </c>
      <c r="E10" s="11"/>
      <c r="F10" s="14">
        <v>0</v>
      </c>
      <c r="G10" s="11"/>
      <c r="H10" s="35">
        <f t="shared" si="0"/>
        <v>0</v>
      </c>
      <c r="I10" s="11"/>
      <c r="J10" s="35">
        <f t="shared" si="1"/>
        <v>0</v>
      </c>
    </row>
    <row r="11" spans="1:13" ht="21.75" customHeight="1" x14ac:dyDescent="0.2">
      <c r="A11" s="48" t="s">
        <v>94</v>
      </c>
      <c r="B11" s="48"/>
      <c r="D11" s="21" t="s">
        <v>95</v>
      </c>
      <c r="E11" s="11"/>
      <c r="F11" s="14">
        <f>'سود سپرده بانکی'!G9</f>
        <v>35001515</v>
      </c>
      <c r="G11" s="11"/>
      <c r="H11" s="35">
        <f t="shared" si="0"/>
        <v>-7.2632639952861608E-2</v>
      </c>
      <c r="I11" s="11"/>
      <c r="J11" s="35">
        <f t="shared" si="1"/>
        <v>3.0610431181821878E-4</v>
      </c>
      <c r="M11" s="28"/>
    </row>
    <row r="12" spans="1:13" ht="21.75" customHeight="1" x14ac:dyDescent="0.2">
      <c r="A12" s="50" t="s">
        <v>96</v>
      </c>
      <c r="B12" s="50"/>
      <c r="D12" s="26" t="s">
        <v>97</v>
      </c>
      <c r="E12" s="11"/>
      <c r="F12" s="16">
        <f>'سایر درآمدها'!D11</f>
        <v>1213721179</v>
      </c>
      <c r="G12" s="11"/>
      <c r="H12" s="35">
        <f t="shared" si="0"/>
        <v>-2.5186273622004562</v>
      </c>
      <c r="I12" s="11"/>
      <c r="J12" s="35">
        <f t="shared" si="1"/>
        <v>1.0614548719876615E-2</v>
      </c>
      <c r="M12" s="28"/>
    </row>
    <row r="13" spans="1:13" ht="21.75" customHeight="1" thickBot="1" x14ac:dyDescent="0.25">
      <c r="A13" s="52" t="s">
        <v>62</v>
      </c>
      <c r="B13" s="52"/>
      <c r="D13" s="23"/>
      <c r="E13" s="11"/>
      <c r="F13" s="18">
        <f>SUM(F8:F12)</f>
        <v>-48189787708</v>
      </c>
      <c r="G13" s="11"/>
      <c r="H13" s="34">
        <f t="shared" si="0"/>
        <v>100</v>
      </c>
      <c r="I13" s="11"/>
      <c r="J13" s="19">
        <f>SUM(J8:J12)</f>
        <v>-0.42144180910521728</v>
      </c>
      <c r="M13" s="28"/>
    </row>
    <row r="14" spans="1:13" ht="13.5" thickTop="1" x14ac:dyDescent="0.2"/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74"/>
  <sheetViews>
    <sheetView rightToLeft="1" topLeftCell="A43" workbookViewId="0">
      <selection activeCell="H58" sqref="D58:H58"/>
    </sheetView>
  </sheetViews>
  <sheetFormatPr defaultRowHeight="12.75" x14ac:dyDescent="0.2"/>
  <cols>
    <col min="1" max="1" width="5.140625" customWidth="1"/>
    <col min="2" max="2" width="25.5703125" customWidth="1"/>
    <col min="3" max="3" width="1.28515625" customWidth="1"/>
    <col min="4" max="4" width="16.140625" bestFit="1" customWidth="1"/>
    <col min="5" max="5" width="1.28515625" customWidth="1"/>
    <col min="6" max="6" width="16.85546875" bestFit="1" customWidth="1"/>
    <col min="7" max="7" width="1.28515625" customWidth="1"/>
    <col min="8" max="8" width="19.28515625" bestFit="1" customWidth="1"/>
    <col min="9" max="9" width="1.28515625" customWidth="1"/>
    <col min="10" max="10" width="16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7.5703125" bestFit="1" customWidth="1"/>
    <col min="18" max="18" width="1.28515625" customWidth="1"/>
    <col min="19" max="19" width="15.85546875" bestFit="1" customWidth="1"/>
    <col min="20" max="20" width="1.28515625" customWidth="1"/>
    <col min="21" max="21" width="17.7109375" bestFit="1" customWidth="1"/>
    <col min="22" max="22" width="1.28515625" customWidth="1"/>
    <col min="23" max="23" width="17.28515625" bestFit="1" customWidth="1"/>
    <col min="24" max="24" width="0.28515625" customWidth="1"/>
    <col min="25" max="25" width="20.7109375" bestFit="1" customWidth="1"/>
  </cols>
  <sheetData>
    <row r="1" spans="1:25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1:25" ht="21.75" customHeight="1" x14ac:dyDescent="0.2">
      <c r="A2" s="42" t="s">
        <v>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5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</row>
    <row r="4" spans="1:25" ht="14.45" customHeight="1" x14ac:dyDescent="0.2"/>
    <row r="5" spans="1:25" ht="14.45" customHeight="1" x14ac:dyDescent="0.2">
      <c r="A5" s="1" t="s">
        <v>98</v>
      </c>
      <c r="B5" s="43" t="s">
        <v>99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</row>
    <row r="6" spans="1:25" ht="14.45" customHeight="1" x14ac:dyDescent="0.2">
      <c r="D6" s="44" t="s">
        <v>100</v>
      </c>
      <c r="E6" s="44"/>
      <c r="F6" s="44"/>
      <c r="G6" s="44"/>
      <c r="H6" s="44"/>
      <c r="I6" s="44"/>
      <c r="J6" s="44"/>
      <c r="K6" s="44"/>
      <c r="L6" s="44"/>
      <c r="N6" s="44" t="s">
        <v>101</v>
      </c>
      <c r="O6" s="44"/>
      <c r="P6" s="44"/>
      <c r="Q6" s="44"/>
      <c r="R6" s="44"/>
      <c r="S6" s="44"/>
      <c r="T6" s="44"/>
      <c r="U6" s="44"/>
      <c r="V6" s="44"/>
      <c r="W6" s="44"/>
    </row>
    <row r="7" spans="1:25" ht="14.45" customHeight="1" x14ac:dyDescent="0.2">
      <c r="D7" s="3"/>
      <c r="E7" s="3"/>
      <c r="F7" s="3"/>
      <c r="G7" s="3"/>
      <c r="H7" s="3"/>
      <c r="I7" s="3"/>
      <c r="J7" s="45" t="s">
        <v>62</v>
      </c>
      <c r="K7" s="45"/>
      <c r="L7" s="45"/>
      <c r="N7" s="3"/>
      <c r="O7" s="3"/>
      <c r="P7" s="3"/>
      <c r="Q7" s="3"/>
      <c r="R7" s="3"/>
      <c r="S7" s="3"/>
      <c r="T7" s="3"/>
      <c r="U7" s="45" t="s">
        <v>62</v>
      </c>
      <c r="V7" s="45"/>
      <c r="W7" s="45"/>
    </row>
    <row r="8" spans="1:25" ht="14.45" customHeight="1" x14ac:dyDescent="0.2">
      <c r="A8" s="44" t="s">
        <v>102</v>
      </c>
      <c r="B8" s="44"/>
      <c r="D8" s="2" t="s">
        <v>103</v>
      </c>
      <c r="F8" s="2" t="s">
        <v>104</v>
      </c>
      <c r="H8" s="2" t="s">
        <v>105</v>
      </c>
      <c r="J8" s="4" t="s">
        <v>76</v>
      </c>
      <c r="K8" s="3"/>
      <c r="L8" s="4" t="s">
        <v>86</v>
      </c>
      <c r="N8" s="2" t="s">
        <v>103</v>
      </c>
      <c r="P8" s="44" t="s">
        <v>104</v>
      </c>
      <c r="Q8" s="44"/>
      <c r="S8" s="2" t="s">
        <v>105</v>
      </c>
      <c r="U8" s="4" t="s">
        <v>76</v>
      </c>
      <c r="V8" s="3"/>
      <c r="W8" s="4" t="s">
        <v>86</v>
      </c>
    </row>
    <row r="9" spans="1:25" ht="21.75" customHeight="1" x14ac:dyDescent="0.2">
      <c r="A9" s="46" t="s">
        <v>57</v>
      </c>
      <c r="B9" s="46"/>
      <c r="D9" s="12">
        <v>0</v>
      </c>
      <c r="E9" s="11"/>
      <c r="F9" s="12">
        <v>0</v>
      </c>
      <c r="G9" s="11"/>
      <c r="H9" s="12">
        <v>-22662151</v>
      </c>
      <c r="I9" s="11"/>
      <c r="J9" s="12">
        <f>D9+F9+H9</f>
        <v>-22662151</v>
      </c>
      <c r="K9" s="11"/>
      <c r="L9" s="13">
        <f>J9/درآمد!$F$13*100</f>
        <v>4.7026874526442143E-2</v>
      </c>
      <c r="M9" s="11"/>
      <c r="N9" s="12">
        <v>0</v>
      </c>
      <c r="O9" s="11"/>
      <c r="P9" s="47">
        <v>0</v>
      </c>
      <c r="Q9" s="47"/>
      <c r="R9" s="11"/>
      <c r="S9" s="12">
        <v>1765589848</v>
      </c>
      <c r="T9" s="11"/>
      <c r="U9" s="12">
        <v>1765589848</v>
      </c>
      <c r="V9" s="11"/>
      <c r="W9" s="13">
        <f>U9/3908739435911*100</f>
        <v>4.5170313267210618E-2</v>
      </c>
      <c r="Y9" s="32"/>
    </row>
    <row r="10" spans="1:25" ht="21.75" customHeight="1" x14ac:dyDescent="0.2">
      <c r="A10" s="48" t="s">
        <v>44</v>
      </c>
      <c r="B10" s="48"/>
      <c r="D10" s="14">
        <v>0</v>
      </c>
      <c r="E10" s="11"/>
      <c r="F10" s="14">
        <v>66500816907</v>
      </c>
      <c r="G10" s="11"/>
      <c r="H10" s="23">
        <v>35200326182</v>
      </c>
      <c r="I10" s="11"/>
      <c r="J10" s="23">
        <f>D10+F10+H10</f>
        <v>101701143089</v>
      </c>
      <c r="K10" s="11"/>
      <c r="L10" s="15">
        <f>J10/درآمد!$F$13*100</f>
        <v>-211.04293653511274</v>
      </c>
      <c r="M10" s="11"/>
      <c r="N10" s="14">
        <v>17474420630</v>
      </c>
      <c r="O10" s="11"/>
      <c r="P10" s="49">
        <v>171227119958</v>
      </c>
      <c r="Q10" s="49"/>
      <c r="R10" s="11"/>
      <c r="S10" s="14">
        <v>35200326182</v>
      </c>
      <c r="T10" s="11"/>
      <c r="U10" s="14">
        <v>223901866770</v>
      </c>
      <c r="V10" s="11"/>
      <c r="W10" s="15">
        <f t="shared" ref="W10:W57" si="0">U10/3908739435911*100</f>
        <v>5.7282372089818203</v>
      </c>
    </row>
    <row r="11" spans="1:25" ht="21.75" customHeight="1" x14ac:dyDescent="0.2">
      <c r="A11" s="48" t="s">
        <v>21</v>
      </c>
      <c r="B11" s="48"/>
      <c r="D11" s="14">
        <v>6844135617</v>
      </c>
      <c r="E11" s="11"/>
      <c r="F11" s="14">
        <v>-30213594154</v>
      </c>
      <c r="G11" s="11"/>
      <c r="H11" s="23">
        <v>19212523703</v>
      </c>
      <c r="I11" s="11"/>
      <c r="J11" s="23">
        <f t="shared" ref="J11:J56" si="1">D11+F11+H11</f>
        <v>-4156934834</v>
      </c>
      <c r="K11" s="11"/>
      <c r="L11" s="15">
        <f>J11/درآمد!$F$13*100</f>
        <v>8.6261737843470652</v>
      </c>
      <c r="M11" s="11"/>
      <c r="N11" s="14">
        <v>6844135617</v>
      </c>
      <c r="O11" s="11"/>
      <c r="P11" s="49">
        <v>69528063889</v>
      </c>
      <c r="Q11" s="49"/>
      <c r="R11" s="11"/>
      <c r="S11" s="14">
        <v>19212523703</v>
      </c>
      <c r="T11" s="11"/>
      <c r="U11" s="14">
        <v>95584723209</v>
      </c>
      <c r="V11" s="11"/>
      <c r="W11" s="15">
        <f t="shared" si="0"/>
        <v>2.445410464837555</v>
      </c>
    </row>
    <row r="12" spans="1:25" ht="21.75" customHeight="1" x14ac:dyDescent="0.2">
      <c r="A12" s="48" t="s">
        <v>61</v>
      </c>
      <c r="B12" s="48"/>
      <c r="D12" s="14">
        <v>257763000</v>
      </c>
      <c r="E12" s="11"/>
      <c r="F12" s="14">
        <v>-1446839334</v>
      </c>
      <c r="G12" s="11"/>
      <c r="H12" s="23">
        <v>837746628</v>
      </c>
      <c r="I12" s="11"/>
      <c r="J12" s="23">
        <f>D12+F12+H12</f>
        <v>-351329706</v>
      </c>
      <c r="K12" s="11"/>
      <c r="L12" s="15">
        <f>J12/درآمد!$F$13*100</f>
        <v>0.72905427209772844</v>
      </c>
      <c r="M12" s="11"/>
      <c r="N12" s="14">
        <v>257763000</v>
      </c>
      <c r="O12" s="11"/>
      <c r="P12" s="49">
        <v>616726097</v>
      </c>
      <c r="Q12" s="49"/>
      <c r="R12" s="11"/>
      <c r="S12" s="14">
        <v>837746628</v>
      </c>
      <c r="T12" s="11"/>
      <c r="U12" s="14">
        <v>1712235725</v>
      </c>
      <c r="V12" s="11"/>
      <c r="W12" s="15">
        <f t="shared" si="0"/>
        <v>4.3805317624118718E-2</v>
      </c>
    </row>
    <row r="13" spans="1:25" ht="21.75" customHeight="1" x14ac:dyDescent="0.2">
      <c r="A13" s="48" t="s">
        <v>30</v>
      </c>
      <c r="B13" s="48"/>
      <c r="D13" s="14">
        <v>0</v>
      </c>
      <c r="E13" s="11"/>
      <c r="F13" s="14">
        <v>0</v>
      </c>
      <c r="G13" s="11"/>
      <c r="H13" s="23">
        <v>4270646117</v>
      </c>
      <c r="I13" s="11"/>
      <c r="J13" s="23">
        <f t="shared" si="1"/>
        <v>4270646117</v>
      </c>
      <c r="K13" s="11"/>
      <c r="L13" s="15">
        <f>J13/درآمد!$F$13*100</f>
        <v>-8.8621393040314835</v>
      </c>
      <c r="M13" s="11"/>
      <c r="N13" s="14">
        <v>0</v>
      </c>
      <c r="O13" s="11"/>
      <c r="P13" s="49">
        <v>0</v>
      </c>
      <c r="Q13" s="49"/>
      <c r="R13" s="11"/>
      <c r="S13" s="14">
        <v>0</v>
      </c>
      <c r="T13" s="11"/>
      <c r="U13" s="14">
        <v>0</v>
      </c>
      <c r="V13" s="11"/>
      <c r="W13" s="15">
        <f t="shared" si="0"/>
        <v>0</v>
      </c>
    </row>
    <row r="14" spans="1:25" ht="21.75" customHeight="1" x14ac:dyDescent="0.2">
      <c r="A14" s="48" t="s">
        <v>20</v>
      </c>
      <c r="B14" s="48"/>
      <c r="D14" s="14">
        <v>0</v>
      </c>
      <c r="E14" s="11"/>
      <c r="F14" s="14">
        <v>0</v>
      </c>
      <c r="G14" s="11"/>
      <c r="H14" s="23">
        <v>-30561874</v>
      </c>
      <c r="I14" s="11"/>
      <c r="J14" s="23">
        <f t="shared" si="1"/>
        <v>-30561874</v>
      </c>
      <c r="K14" s="11"/>
      <c r="L14" s="15">
        <f>J14/درآمد!$F$13*100</f>
        <v>6.3419814557361939E-2</v>
      </c>
      <c r="M14" s="11"/>
      <c r="N14" s="14">
        <v>0</v>
      </c>
      <c r="O14" s="11"/>
      <c r="P14" s="49">
        <v>0</v>
      </c>
      <c r="Q14" s="49"/>
      <c r="R14" s="11"/>
      <c r="S14" s="14">
        <v>22861217</v>
      </c>
      <c r="T14" s="11"/>
      <c r="U14" s="14">
        <v>22861217</v>
      </c>
      <c r="V14" s="11"/>
      <c r="W14" s="15">
        <f t="shared" si="0"/>
        <v>5.8487441731126279E-4</v>
      </c>
    </row>
    <row r="15" spans="1:25" ht="21.75" customHeight="1" x14ac:dyDescent="0.2">
      <c r="A15" s="48" t="s">
        <v>33</v>
      </c>
      <c r="B15" s="48"/>
      <c r="D15" s="14">
        <v>0</v>
      </c>
      <c r="E15" s="11"/>
      <c r="F15" s="14">
        <v>0</v>
      </c>
      <c r="G15" s="11"/>
      <c r="H15" s="23">
        <v>69855820</v>
      </c>
      <c r="I15" s="11"/>
      <c r="J15" s="23">
        <f t="shared" si="1"/>
        <v>69855820</v>
      </c>
      <c r="K15" s="11"/>
      <c r="L15" s="15">
        <f>J15/درآمد!$F$13*100</f>
        <v>-0.14495980024498678</v>
      </c>
      <c r="M15" s="11"/>
      <c r="N15" s="14">
        <v>0</v>
      </c>
      <c r="O15" s="11"/>
      <c r="P15" s="49">
        <v>0</v>
      </c>
      <c r="Q15" s="49"/>
      <c r="R15" s="11"/>
      <c r="S15" s="14">
        <v>586544136</v>
      </c>
      <c r="T15" s="11"/>
      <c r="U15" s="14">
        <v>586544136</v>
      </c>
      <c r="V15" s="11"/>
      <c r="W15" s="15">
        <f t="shared" si="0"/>
        <v>1.5005966645185078E-2</v>
      </c>
    </row>
    <row r="16" spans="1:25" ht="21.75" customHeight="1" x14ac:dyDescent="0.2">
      <c r="A16" s="48" t="s">
        <v>55</v>
      </c>
      <c r="B16" s="48"/>
      <c r="D16" s="14">
        <v>0</v>
      </c>
      <c r="E16" s="11"/>
      <c r="F16" s="14">
        <v>0</v>
      </c>
      <c r="G16" s="11"/>
      <c r="H16" s="23">
        <v>-405142778</v>
      </c>
      <c r="I16" s="11"/>
      <c r="J16" s="23">
        <f t="shared" si="1"/>
        <v>-405142778</v>
      </c>
      <c r="K16" s="11"/>
      <c r="L16" s="15">
        <f>J16/درآمد!$F$13*100</f>
        <v>0.84072330937606954</v>
      </c>
      <c r="M16" s="11"/>
      <c r="N16" s="14">
        <v>0</v>
      </c>
      <c r="O16" s="11"/>
      <c r="P16" s="49">
        <v>0</v>
      </c>
      <c r="Q16" s="49"/>
      <c r="R16" s="11"/>
      <c r="S16" s="14">
        <v>4238680822</v>
      </c>
      <c r="T16" s="11"/>
      <c r="U16" s="14">
        <v>4238680822</v>
      </c>
      <c r="V16" s="11"/>
      <c r="W16" s="15">
        <f t="shared" si="0"/>
        <v>0.10844111999530359</v>
      </c>
    </row>
    <row r="17" spans="1:23" ht="21.75" customHeight="1" x14ac:dyDescent="0.2">
      <c r="A17" s="48" t="s">
        <v>59</v>
      </c>
      <c r="B17" s="48"/>
      <c r="D17" s="14">
        <v>239516645</v>
      </c>
      <c r="E17" s="11"/>
      <c r="F17" s="14">
        <v>718134174</v>
      </c>
      <c r="G17" s="11"/>
      <c r="H17" s="23">
        <v>1329663140</v>
      </c>
      <c r="I17" s="11"/>
      <c r="J17" s="23">
        <f t="shared" si="1"/>
        <v>2287313959</v>
      </c>
      <c r="K17" s="11"/>
      <c r="L17" s="15">
        <f>J17/درآمد!$F$13*100</f>
        <v>-4.746470295448681</v>
      </c>
      <c r="M17" s="11"/>
      <c r="N17" s="14">
        <v>239516645</v>
      </c>
      <c r="O17" s="11"/>
      <c r="P17" s="49">
        <v>480031849</v>
      </c>
      <c r="Q17" s="49"/>
      <c r="R17" s="11"/>
      <c r="S17" s="14">
        <v>1329663140</v>
      </c>
      <c r="T17" s="11"/>
      <c r="U17" s="14">
        <v>2049211634</v>
      </c>
      <c r="V17" s="11"/>
      <c r="W17" s="15">
        <f t="shared" si="0"/>
        <v>5.2426406712434016E-2</v>
      </c>
    </row>
    <row r="18" spans="1:23" ht="21.75" customHeight="1" x14ac:dyDescent="0.2">
      <c r="A18" s="48" t="s">
        <v>52</v>
      </c>
      <c r="B18" s="48"/>
      <c r="D18" s="14">
        <v>0</v>
      </c>
      <c r="E18" s="11"/>
      <c r="F18" s="14">
        <v>-174106447153</v>
      </c>
      <c r="G18" s="11"/>
      <c r="H18" s="23">
        <v>26211804722</v>
      </c>
      <c r="I18" s="11"/>
      <c r="J18" s="23">
        <f t="shared" si="1"/>
        <v>-147894642431</v>
      </c>
      <c r="K18" s="11"/>
      <c r="L18" s="15">
        <f>J18/درآمد!$F$13*100</f>
        <v>306.90038173056314</v>
      </c>
      <c r="M18" s="11"/>
      <c r="N18" s="14">
        <v>0</v>
      </c>
      <c r="O18" s="11"/>
      <c r="P18" s="49">
        <v>521225521915</v>
      </c>
      <c r="Q18" s="49"/>
      <c r="R18" s="11"/>
      <c r="S18" s="14">
        <v>26211804722</v>
      </c>
      <c r="T18" s="11"/>
      <c r="U18" s="14">
        <v>547437326637</v>
      </c>
      <c r="V18" s="11"/>
      <c r="W18" s="15">
        <f t="shared" si="0"/>
        <v>14.005469937635025</v>
      </c>
    </row>
    <row r="19" spans="1:23" ht="21.75" customHeight="1" x14ac:dyDescent="0.2">
      <c r="A19" s="48" t="s">
        <v>46</v>
      </c>
      <c r="B19" s="48"/>
      <c r="D19" s="14">
        <v>0</v>
      </c>
      <c r="E19" s="11"/>
      <c r="F19" s="14">
        <v>0</v>
      </c>
      <c r="G19" s="11"/>
      <c r="H19" s="23">
        <v>75412530</v>
      </c>
      <c r="I19" s="11"/>
      <c r="J19" s="23">
        <f t="shared" si="1"/>
        <v>75412530</v>
      </c>
      <c r="K19" s="11"/>
      <c r="L19" s="15">
        <f>J19/درآمد!$F$13*100</f>
        <v>-0.15649068731523119</v>
      </c>
      <c r="M19" s="11"/>
      <c r="N19" s="14">
        <v>0</v>
      </c>
      <c r="O19" s="11"/>
      <c r="P19" s="49">
        <v>0</v>
      </c>
      <c r="Q19" s="49"/>
      <c r="R19" s="11"/>
      <c r="S19" s="14">
        <v>773500046</v>
      </c>
      <c r="T19" s="11"/>
      <c r="U19" s="14">
        <v>773500046</v>
      </c>
      <c r="V19" s="11"/>
      <c r="W19" s="15">
        <f t="shared" si="0"/>
        <v>1.9788989741643455E-2</v>
      </c>
    </row>
    <row r="20" spans="1:23" ht="21.75" customHeight="1" x14ac:dyDescent="0.2">
      <c r="A20" s="48" t="s">
        <v>19</v>
      </c>
      <c r="B20" s="48"/>
      <c r="D20" s="14">
        <v>0</v>
      </c>
      <c r="E20" s="11"/>
      <c r="F20" s="14">
        <v>0</v>
      </c>
      <c r="G20" s="11"/>
      <c r="H20" s="23">
        <v>-119072375</v>
      </c>
      <c r="I20" s="11"/>
      <c r="J20" s="23">
        <f t="shared" si="1"/>
        <v>-119072375</v>
      </c>
      <c r="K20" s="11"/>
      <c r="L20" s="15">
        <f>J20/درآمد!$F$13*100</f>
        <v>0.24709047427538836</v>
      </c>
      <c r="M20" s="11"/>
      <c r="N20" s="14">
        <v>0</v>
      </c>
      <c r="O20" s="11"/>
      <c r="P20" s="49">
        <v>0</v>
      </c>
      <c r="Q20" s="49"/>
      <c r="R20" s="11"/>
      <c r="S20" s="14">
        <v>2489351267</v>
      </c>
      <c r="T20" s="11"/>
      <c r="U20" s="14">
        <v>2489351267</v>
      </c>
      <c r="V20" s="11"/>
      <c r="W20" s="15">
        <f t="shared" si="0"/>
        <v>6.368680511495424E-2</v>
      </c>
    </row>
    <row r="21" spans="1:23" ht="21.75" customHeight="1" x14ac:dyDescent="0.2">
      <c r="A21" s="48" t="s">
        <v>36</v>
      </c>
      <c r="B21" s="48"/>
      <c r="D21" s="14">
        <v>0</v>
      </c>
      <c r="E21" s="11"/>
      <c r="F21" s="14">
        <v>590815564</v>
      </c>
      <c r="G21" s="11"/>
      <c r="H21" s="23">
        <v>2214827988</v>
      </c>
      <c r="I21" s="11"/>
      <c r="J21" s="23">
        <f t="shared" si="1"/>
        <v>2805643552</v>
      </c>
      <c r="K21" s="11"/>
      <c r="L21" s="15">
        <f>J21/درآمد!$F$13*100</f>
        <v>-5.8220707860355114</v>
      </c>
      <c r="M21" s="11"/>
      <c r="N21" s="14">
        <v>0</v>
      </c>
      <c r="O21" s="11"/>
      <c r="P21" s="49">
        <v>1429247701</v>
      </c>
      <c r="Q21" s="49"/>
      <c r="R21" s="11"/>
      <c r="S21" s="14">
        <v>2214827988</v>
      </c>
      <c r="T21" s="11"/>
      <c r="U21" s="14">
        <v>3644075689</v>
      </c>
      <c r="V21" s="11"/>
      <c r="W21" s="15">
        <f t="shared" si="0"/>
        <v>9.3228923256448396E-2</v>
      </c>
    </row>
    <row r="22" spans="1:23" ht="21.75" customHeight="1" x14ac:dyDescent="0.2">
      <c r="A22" s="48" t="s">
        <v>38</v>
      </c>
      <c r="B22" s="48"/>
      <c r="D22" s="14">
        <v>0</v>
      </c>
      <c r="E22" s="11"/>
      <c r="F22" s="14">
        <v>-34836706944</v>
      </c>
      <c r="G22" s="11"/>
      <c r="H22" s="23">
        <v>0</v>
      </c>
      <c r="I22" s="11"/>
      <c r="J22" s="23">
        <f t="shared" si="1"/>
        <v>-34836706944</v>
      </c>
      <c r="K22" s="11"/>
      <c r="L22" s="15">
        <f>J22/درآمد!$F$13*100</f>
        <v>72.290642065262205</v>
      </c>
      <c r="M22" s="11"/>
      <c r="N22" s="14">
        <v>0</v>
      </c>
      <c r="O22" s="11"/>
      <c r="P22" s="49">
        <v>23760420640</v>
      </c>
      <c r="Q22" s="49"/>
      <c r="R22" s="11"/>
      <c r="S22" s="14">
        <v>29304053196</v>
      </c>
      <c r="T22" s="11"/>
      <c r="U22" s="14">
        <v>53064473836</v>
      </c>
      <c r="V22" s="11"/>
      <c r="W22" s="15">
        <f t="shared" si="0"/>
        <v>1.3575853470425152</v>
      </c>
    </row>
    <row r="23" spans="1:23" ht="21.75" customHeight="1" x14ac:dyDescent="0.2">
      <c r="A23" s="48" t="s">
        <v>39</v>
      </c>
      <c r="B23" s="48"/>
      <c r="D23" s="14">
        <v>36409096001</v>
      </c>
      <c r="E23" s="11"/>
      <c r="F23" s="14">
        <v>-40838477025</v>
      </c>
      <c r="G23" s="11"/>
      <c r="H23" s="23">
        <v>0</v>
      </c>
      <c r="I23" s="11"/>
      <c r="J23" s="23">
        <f t="shared" si="1"/>
        <v>-4429381024</v>
      </c>
      <c r="K23" s="11"/>
      <c r="L23" s="15">
        <f>J23/درآمد!$F$13*100</f>
        <v>9.1915346272934038</v>
      </c>
      <c r="M23" s="11"/>
      <c r="N23" s="14">
        <v>36409096001</v>
      </c>
      <c r="O23" s="11"/>
      <c r="P23" s="49">
        <v>26397044855</v>
      </c>
      <c r="Q23" s="49"/>
      <c r="R23" s="11"/>
      <c r="S23" s="14">
        <v>11989797293</v>
      </c>
      <c r="T23" s="11"/>
      <c r="U23" s="14">
        <v>74795938149</v>
      </c>
      <c r="V23" s="11"/>
      <c r="W23" s="15">
        <f t="shared" si="0"/>
        <v>1.9135565154797152</v>
      </c>
    </row>
    <row r="24" spans="1:23" ht="21.75" customHeight="1" x14ac:dyDescent="0.2">
      <c r="A24" s="48" t="s">
        <v>106</v>
      </c>
      <c r="B24" s="48"/>
      <c r="D24" s="14">
        <v>0</v>
      </c>
      <c r="E24" s="11"/>
      <c r="F24" s="14">
        <v>0</v>
      </c>
      <c r="G24" s="11"/>
      <c r="H24" s="23">
        <v>0</v>
      </c>
      <c r="I24" s="11"/>
      <c r="J24" s="23">
        <f t="shared" si="1"/>
        <v>0</v>
      </c>
      <c r="K24" s="11"/>
      <c r="L24" s="15">
        <f>J24/درآمد!$F$13*100</f>
        <v>0</v>
      </c>
      <c r="M24" s="11"/>
      <c r="N24" s="14">
        <v>0</v>
      </c>
      <c r="O24" s="11"/>
      <c r="P24" s="49">
        <v>0</v>
      </c>
      <c r="Q24" s="49"/>
      <c r="R24" s="11"/>
      <c r="S24" s="14">
        <v>443206519</v>
      </c>
      <c r="T24" s="11"/>
      <c r="U24" s="14">
        <v>443206519</v>
      </c>
      <c r="V24" s="11"/>
      <c r="W24" s="15">
        <f t="shared" si="0"/>
        <v>1.1338860680456255E-2</v>
      </c>
    </row>
    <row r="25" spans="1:23" ht="21.75" customHeight="1" x14ac:dyDescent="0.2">
      <c r="A25" s="48" t="s">
        <v>107</v>
      </c>
      <c r="B25" s="48"/>
      <c r="D25" s="14">
        <v>0</v>
      </c>
      <c r="E25" s="11"/>
      <c r="F25" s="14">
        <v>0</v>
      </c>
      <c r="G25" s="11"/>
      <c r="H25" s="23">
        <v>0</v>
      </c>
      <c r="I25" s="11"/>
      <c r="J25" s="23">
        <f t="shared" si="1"/>
        <v>0</v>
      </c>
      <c r="K25" s="11"/>
      <c r="L25" s="15">
        <f>J25/درآمد!$F$13*100</f>
        <v>0</v>
      </c>
      <c r="M25" s="11"/>
      <c r="N25" s="14">
        <v>0</v>
      </c>
      <c r="O25" s="11"/>
      <c r="P25" s="49">
        <v>0</v>
      </c>
      <c r="Q25" s="49"/>
      <c r="R25" s="11"/>
      <c r="S25" s="14">
        <v>2051855628</v>
      </c>
      <c r="T25" s="11"/>
      <c r="U25" s="14">
        <v>2051855628</v>
      </c>
      <c r="V25" s="11"/>
      <c r="W25" s="15">
        <f t="shared" si="0"/>
        <v>5.2494049850160436E-2</v>
      </c>
    </row>
    <row r="26" spans="1:23" ht="21.75" customHeight="1" x14ac:dyDescent="0.2">
      <c r="A26" s="48" t="s">
        <v>108</v>
      </c>
      <c r="B26" s="48"/>
      <c r="D26" s="14">
        <v>0</v>
      </c>
      <c r="E26" s="11"/>
      <c r="F26" s="14">
        <v>0</v>
      </c>
      <c r="G26" s="11"/>
      <c r="H26" s="23">
        <v>0</v>
      </c>
      <c r="I26" s="11"/>
      <c r="J26" s="23">
        <f t="shared" si="1"/>
        <v>0</v>
      </c>
      <c r="K26" s="11"/>
      <c r="L26" s="15">
        <f>J26/درآمد!$F$13*100</f>
        <v>0</v>
      </c>
      <c r="M26" s="11"/>
      <c r="N26" s="14">
        <v>0</v>
      </c>
      <c r="O26" s="11"/>
      <c r="P26" s="49">
        <v>0</v>
      </c>
      <c r="Q26" s="49"/>
      <c r="R26" s="11"/>
      <c r="S26" s="14">
        <v>16259818317</v>
      </c>
      <c r="T26" s="11"/>
      <c r="U26" s="14">
        <v>16259818317</v>
      </c>
      <c r="V26" s="11"/>
      <c r="W26" s="15">
        <f t="shared" si="0"/>
        <v>0.4159862427158787</v>
      </c>
    </row>
    <row r="27" spans="1:23" ht="21.75" customHeight="1" x14ac:dyDescent="0.2">
      <c r="A27" s="48" t="s">
        <v>109</v>
      </c>
      <c r="B27" s="48"/>
      <c r="D27" s="14">
        <v>0</v>
      </c>
      <c r="E27" s="11"/>
      <c r="F27" s="14">
        <v>0</v>
      </c>
      <c r="G27" s="11"/>
      <c r="H27" s="23">
        <v>0</v>
      </c>
      <c r="I27" s="11"/>
      <c r="J27" s="23">
        <f t="shared" si="1"/>
        <v>0</v>
      </c>
      <c r="K27" s="11"/>
      <c r="L27" s="15">
        <f>J27/درآمد!$F$13*100</f>
        <v>0</v>
      </c>
      <c r="M27" s="11"/>
      <c r="N27" s="14">
        <v>0</v>
      </c>
      <c r="O27" s="11"/>
      <c r="P27" s="49">
        <v>0</v>
      </c>
      <c r="Q27" s="49"/>
      <c r="R27" s="11"/>
      <c r="S27" s="14">
        <v>5878009268</v>
      </c>
      <c r="T27" s="11"/>
      <c r="U27" s="14">
        <v>5878009268</v>
      </c>
      <c r="V27" s="11"/>
      <c r="W27" s="15">
        <f t="shared" si="0"/>
        <v>0.15038119998474719</v>
      </c>
    </row>
    <row r="28" spans="1:23" ht="21.75" customHeight="1" x14ac:dyDescent="0.2">
      <c r="A28" s="48" t="s">
        <v>110</v>
      </c>
      <c r="B28" s="48"/>
      <c r="D28" s="14">
        <v>0</v>
      </c>
      <c r="E28" s="11"/>
      <c r="F28" s="14">
        <v>0</v>
      </c>
      <c r="G28" s="11"/>
      <c r="H28" s="23">
        <v>0</v>
      </c>
      <c r="I28" s="11"/>
      <c r="J28" s="23">
        <f t="shared" si="1"/>
        <v>0</v>
      </c>
      <c r="K28" s="11"/>
      <c r="L28" s="15">
        <f>J28/درآمد!$F$13*100</f>
        <v>0</v>
      </c>
      <c r="M28" s="11"/>
      <c r="N28" s="14">
        <v>0</v>
      </c>
      <c r="O28" s="11"/>
      <c r="P28" s="49">
        <v>0</v>
      </c>
      <c r="Q28" s="49"/>
      <c r="R28" s="11"/>
      <c r="S28" s="14">
        <v>91983471</v>
      </c>
      <c r="T28" s="11"/>
      <c r="U28" s="14">
        <v>91983471</v>
      </c>
      <c r="V28" s="11"/>
      <c r="W28" s="15">
        <f t="shared" si="0"/>
        <v>2.3532771244589665E-3</v>
      </c>
    </row>
    <row r="29" spans="1:23" ht="21.75" customHeight="1" x14ac:dyDescent="0.2">
      <c r="A29" s="48" t="s">
        <v>111</v>
      </c>
      <c r="B29" s="48"/>
      <c r="D29" s="14">
        <v>0</v>
      </c>
      <c r="E29" s="11"/>
      <c r="F29" s="14">
        <v>0</v>
      </c>
      <c r="G29" s="11"/>
      <c r="H29" s="23">
        <v>0</v>
      </c>
      <c r="I29" s="11"/>
      <c r="J29" s="23">
        <f t="shared" si="1"/>
        <v>0</v>
      </c>
      <c r="K29" s="11"/>
      <c r="L29" s="15">
        <f>J29/درآمد!$F$13*100</f>
        <v>0</v>
      </c>
      <c r="M29" s="11"/>
      <c r="N29" s="14">
        <v>0</v>
      </c>
      <c r="O29" s="11"/>
      <c r="P29" s="49">
        <v>0</v>
      </c>
      <c r="Q29" s="49"/>
      <c r="R29" s="11"/>
      <c r="S29" s="14">
        <v>2084704740</v>
      </c>
      <c r="T29" s="11"/>
      <c r="U29" s="14">
        <v>2084704740</v>
      </c>
      <c r="V29" s="11"/>
      <c r="W29" s="15">
        <f t="shared" si="0"/>
        <v>5.3334451533071384E-2</v>
      </c>
    </row>
    <row r="30" spans="1:23" ht="21.75" customHeight="1" x14ac:dyDescent="0.2">
      <c r="A30" s="48" t="s">
        <v>29</v>
      </c>
      <c r="B30" s="48"/>
      <c r="D30" s="14">
        <v>18387690030</v>
      </c>
      <c r="E30" s="11"/>
      <c r="F30" s="14">
        <v>-12218345668</v>
      </c>
      <c r="G30" s="11"/>
      <c r="H30" s="14">
        <v>0</v>
      </c>
      <c r="I30" s="11"/>
      <c r="J30" s="23">
        <f t="shared" si="1"/>
        <v>6169344362</v>
      </c>
      <c r="K30" s="11"/>
      <c r="L30" s="15">
        <f>J30/درآمد!$F$13*100</f>
        <v>-12.802182070986435</v>
      </c>
      <c r="M30" s="11"/>
      <c r="N30" s="14">
        <v>18387690030</v>
      </c>
      <c r="O30" s="11"/>
      <c r="P30" s="49">
        <v>55360213467</v>
      </c>
      <c r="Q30" s="49"/>
      <c r="R30" s="11"/>
      <c r="S30" s="14">
        <v>0</v>
      </c>
      <c r="T30" s="11"/>
      <c r="U30" s="14">
        <v>73747903497</v>
      </c>
      <c r="V30" s="11"/>
      <c r="W30" s="15">
        <f t="shared" si="0"/>
        <v>1.8867439159400443</v>
      </c>
    </row>
    <row r="31" spans="1:23" ht="21.75" customHeight="1" x14ac:dyDescent="0.2">
      <c r="A31" s="48" t="s">
        <v>50</v>
      </c>
      <c r="B31" s="48"/>
      <c r="D31" s="14">
        <v>26201915029</v>
      </c>
      <c r="E31" s="11"/>
      <c r="F31" s="14">
        <v>-30291051750</v>
      </c>
      <c r="G31" s="11"/>
      <c r="H31" s="14">
        <v>0</v>
      </c>
      <c r="I31" s="11"/>
      <c r="J31" s="23">
        <f t="shared" si="1"/>
        <v>-4089136721</v>
      </c>
      <c r="K31" s="11"/>
      <c r="L31" s="15">
        <f>J31/درآمد!$F$13*100</f>
        <v>8.4854839904620718</v>
      </c>
      <c r="M31" s="11"/>
      <c r="N31" s="14">
        <v>26201915029</v>
      </c>
      <c r="O31" s="11"/>
      <c r="P31" s="49">
        <v>32086077041</v>
      </c>
      <c r="Q31" s="49"/>
      <c r="R31" s="11"/>
      <c r="S31" s="14">
        <v>0</v>
      </c>
      <c r="T31" s="11"/>
      <c r="U31" s="14">
        <v>58287992070</v>
      </c>
      <c r="V31" s="11"/>
      <c r="W31" s="15">
        <f t="shared" si="0"/>
        <v>1.4912222476250827</v>
      </c>
    </row>
    <row r="32" spans="1:23" ht="21.75" customHeight="1" x14ac:dyDescent="0.2">
      <c r="A32" s="48" t="s">
        <v>32</v>
      </c>
      <c r="B32" s="48"/>
      <c r="D32" s="14">
        <v>23733844481</v>
      </c>
      <c r="E32" s="11"/>
      <c r="F32" s="14">
        <v>27987802467</v>
      </c>
      <c r="G32" s="11"/>
      <c r="H32" s="14">
        <v>0</v>
      </c>
      <c r="I32" s="11"/>
      <c r="J32" s="23">
        <f t="shared" si="1"/>
        <v>51721646948</v>
      </c>
      <c r="K32" s="11"/>
      <c r="L32" s="15">
        <f>J32/درآمد!$F$13*100</f>
        <v>-107.32906162899256</v>
      </c>
      <c r="M32" s="11"/>
      <c r="N32" s="14">
        <v>23733844481</v>
      </c>
      <c r="O32" s="11"/>
      <c r="P32" s="49">
        <v>154806678466</v>
      </c>
      <c r="Q32" s="49"/>
      <c r="R32" s="11"/>
      <c r="S32" s="14">
        <v>0</v>
      </c>
      <c r="T32" s="11"/>
      <c r="U32" s="14">
        <v>178540522947</v>
      </c>
      <c r="V32" s="11"/>
      <c r="W32" s="15">
        <f t="shared" si="0"/>
        <v>4.5677263955403058</v>
      </c>
    </row>
    <row r="33" spans="1:23" ht="21.75" customHeight="1" x14ac:dyDescent="0.2">
      <c r="A33" s="48" t="s">
        <v>31</v>
      </c>
      <c r="B33" s="48"/>
      <c r="D33" s="14">
        <v>7536821364</v>
      </c>
      <c r="E33" s="11"/>
      <c r="F33" s="14">
        <v>64231875820</v>
      </c>
      <c r="G33" s="11"/>
      <c r="H33" s="14">
        <v>0</v>
      </c>
      <c r="I33" s="11"/>
      <c r="J33" s="23">
        <f t="shared" si="1"/>
        <v>71768697184</v>
      </c>
      <c r="K33" s="11"/>
      <c r="L33" s="15">
        <f>J33/درآمد!$F$13*100</f>
        <v>-148.92926613180671</v>
      </c>
      <c r="M33" s="11"/>
      <c r="N33" s="14">
        <v>7536821364</v>
      </c>
      <c r="O33" s="11"/>
      <c r="P33" s="49">
        <v>116802568505</v>
      </c>
      <c r="Q33" s="49"/>
      <c r="R33" s="11"/>
      <c r="S33" s="14">
        <v>0</v>
      </c>
      <c r="T33" s="11"/>
      <c r="U33" s="14">
        <v>124339389869</v>
      </c>
      <c r="V33" s="11"/>
      <c r="W33" s="15">
        <f t="shared" si="0"/>
        <v>3.1810611044228008</v>
      </c>
    </row>
    <row r="34" spans="1:23" ht="21.75" customHeight="1" x14ac:dyDescent="0.2">
      <c r="A34" s="48" t="s">
        <v>43</v>
      </c>
      <c r="B34" s="48"/>
      <c r="D34" s="14">
        <v>0</v>
      </c>
      <c r="E34" s="11"/>
      <c r="F34" s="14">
        <v>29577747288</v>
      </c>
      <c r="G34" s="11"/>
      <c r="H34" s="14">
        <v>0</v>
      </c>
      <c r="I34" s="11"/>
      <c r="J34" s="23">
        <f t="shared" si="1"/>
        <v>29577747288</v>
      </c>
      <c r="K34" s="11"/>
      <c r="L34" s="15">
        <f>J34/درآمد!$F$13*100</f>
        <v>-61.377625208109791</v>
      </c>
      <c r="M34" s="11"/>
      <c r="N34" s="14">
        <v>45909660000</v>
      </c>
      <c r="O34" s="11"/>
      <c r="P34" s="49">
        <v>91497050742</v>
      </c>
      <c r="Q34" s="49"/>
      <c r="R34" s="11"/>
      <c r="S34" s="14">
        <v>0</v>
      </c>
      <c r="T34" s="11"/>
      <c r="U34" s="14">
        <v>137406710742</v>
      </c>
      <c r="V34" s="11"/>
      <c r="W34" s="15">
        <f t="shared" si="0"/>
        <v>3.5153714642525147</v>
      </c>
    </row>
    <row r="35" spans="1:23" ht="21.75" customHeight="1" x14ac:dyDescent="0.2">
      <c r="A35" s="48" t="s">
        <v>22</v>
      </c>
      <c r="B35" s="48"/>
      <c r="D35" s="14">
        <v>68970512111</v>
      </c>
      <c r="E35" s="11"/>
      <c r="F35" s="14">
        <v>24819631927</v>
      </c>
      <c r="G35" s="11"/>
      <c r="H35" s="14">
        <v>0</v>
      </c>
      <c r="I35" s="11"/>
      <c r="J35" s="23">
        <f t="shared" si="1"/>
        <v>93790144038</v>
      </c>
      <c r="K35" s="11"/>
      <c r="L35" s="15">
        <f>J35/درآمد!$F$13*100</f>
        <v>-194.62659724983573</v>
      </c>
      <c r="M35" s="11"/>
      <c r="N35" s="14">
        <v>68970512111</v>
      </c>
      <c r="O35" s="11"/>
      <c r="P35" s="49">
        <v>404750920655</v>
      </c>
      <c r="Q35" s="49"/>
      <c r="R35" s="11"/>
      <c r="S35" s="14">
        <v>0</v>
      </c>
      <c r="T35" s="11"/>
      <c r="U35" s="14">
        <v>473721432766</v>
      </c>
      <c r="V35" s="11"/>
      <c r="W35" s="15">
        <f t="shared" si="0"/>
        <v>12.119544946223588</v>
      </c>
    </row>
    <row r="36" spans="1:23" ht="21.75" customHeight="1" x14ac:dyDescent="0.2">
      <c r="A36" s="48" t="s">
        <v>42</v>
      </c>
      <c r="B36" s="48"/>
      <c r="D36" s="14">
        <v>0</v>
      </c>
      <c r="E36" s="11"/>
      <c r="F36" s="14">
        <v>-38462460860</v>
      </c>
      <c r="G36" s="11"/>
      <c r="H36" s="14">
        <v>0</v>
      </c>
      <c r="I36" s="11"/>
      <c r="J36" s="23">
        <f t="shared" si="1"/>
        <v>-38462460860</v>
      </c>
      <c r="K36" s="11"/>
      <c r="L36" s="15">
        <f>J36/درآمد!$F$13*100</f>
        <v>79.814547208754021</v>
      </c>
      <c r="M36" s="11"/>
      <c r="N36" s="14">
        <v>69462479800</v>
      </c>
      <c r="O36" s="11"/>
      <c r="P36" s="49">
        <v>76623058064</v>
      </c>
      <c r="Q36" s="49"/>
      <c r="R36" s="11"/>
      <c r="S36" s="14">
        <v>0</v>
      </c>
      <c r="T36" s="11"/>
      <c r="U36" s="14">
        <v>146085537864</v>
      </c>
      <c r="V36" s="11"/>
      <c r="W36" s="15">
        <f t="shared" si="0"/>
        <v>3.7374079357109209</v>
      </c>
    </row>
    <row r="37" spans="1:23" ht="21.75" customHeight="1" x14ac:dyDescent="0.2">
      <c r="A37" s="48" t="s">
        <v>34</v>
      </c>
      <c r="B37" s="48"/>
      <c r="D37" s="14">
        <v>9874123224</v>
      </c>
      <c r="E37" s="11"/>
      <c r="F37" s="14">
        <v>-19670168981</v>
      </c>
      <c r="G37" s="11"/>
      <c r="H37" s="14">
        <v>0</v>
      </c>
      <c r="I37" s="11"/>
      <c r="J37" s="23">
        <f t="shared" si="1"/>
        <v>-9796045757</v>
      </c>
      <c r="K37" s="11"/>
      <c r="L37" s="15">
        <f>J37/درآمد!$F$13*100</f>
        <v>20.328053355117305</v>
      </c>
      <c r="M37" s="11"/>
      <c r="N37" s="14">
        <v>9874123224</v>
      </c>
      <c r="O37" s="11"/>
      <c r="P37" s="49">
        <v>-7552365776</v>
      </c>
      <c r="Q37" s="49"/>
      <c r="R37" s="11"/>
      <c r="S37" s="14">
        <v>0</v>
      </c>
      <c r="T37" s="11"/>
      <c r="U37" s="14">
        <v>2321757448</v>
      </c>
      <c r="V37" s="11"/>
      <c r="W37" s="15">
        <f t="shared" si="0"/>
        <v>5.9399135861274766E-2</v>
      </c>
    </row>
    <row r="38" spans="1:23" ht="21.75" customHeight="1" x14ac:dyDescent="0.2">
      <c r="A38" s="48" t="s">
        <v>51</v>
      </c>
      <c r="B38" s="48"/>
      <c r="D38" s="14">
        <v>0</v>
      </c>
      <c r="E38" s="11"/>
      <c r="F38" s="14">
        <v>30543817303</v>
      </c>
      <c r="G38" s="11"/>
      <c r="H38" s="14">
        <v>0</v>
      </c>
      <c r="I38" s="11"/>
      <c r="J38" s="23">
        <f t="shared" si="1"/>
        <v>30543817303</v>
      </c>
      <c r="K38" s="11"/>
      <c r="L38" s="15">
        <f>J38/درآمد!$F$13*100</f>
        <v>-63.382344591506502</v>
      </c>
      <c r="M38" s="11"/>
      <c r="N38" s="14">
        <v>25586474625</v>
      </c>
      <c r="O38" s="11"/>
      <c r="P38" s="49">
        <v>129353770052</v>
      </c>
      <c r="Q38" s="49"/>
      <c r="R38" s="11"/>
      <c r="S38" s="14">
        <v>0</v>
      </c>
      <c r="T38" s="11"/>
      <c r="U38" s="14">
        <v>154940244677</v>
      </c>
      <c r="V38" s="11"/>
      <c r="W38" s="15">
        <f t="shared" si="0"/>
        <v>3.9639440596502302</v>
      </c>
    </row>
    <row r="39" spans="1:23" ht="21.75" customHeight="1" x14ac:dyDescent="0.2">
      <c r="A39" s="48" t="s">
        <v>56</v>
      </c>
      <c r="B39" s="48"/>
      <c r="D39" s="14">
        <v>12032797372</v>
      </c>
      <c r="E39" s="11"/>
      <c r="F39" s="14">
        <v>-29201767235</v>
      </c>
      <c r="G39" s="11"/>
      <c r="H39" s="14">
        <v>0</v>
      </c>
      <c r="I39" s="11"/>
      <c r="J39" s="23">
        <f t="shared" si="1"/>
        <v>-17168969863</v>
      </c>
      <c r="K39" s="11"/>
      <c r="L39" s="15">
        <f>J39/درآمد!$F$13*100</f>
        <v>35.627818007900821</v>
      </c>
      <c r="M39" s="11"/>
      <c r="N39" s="14">
        <v>12032797372</v>
      </c>
      <c r="O39" s="11"/>
      <c r="P39" s="49">
        <v>30199802318</v>
      </c>
      <c r="Q39" s="49"/>
      <c r="R39" s="11"/>
      <c r="S39" s="14">
        <v>0</v>
      </c>
      <c r="T39" s="11"/>
      <c r="U39" s="14">
        <v>42232599690</v>
      </c>
      <c r="V39" s="11"/>
      <c r="W39" s="15">
        <f t="shared" si="0"/>
        <v>1.0804659758589652</v>
      </c>
    </row>
    <row r="40" spans="1:23" ht="21.75" customHeight="1" x14ac:dyDescent="0.2">
      <c r="A40" s="48" t="s">
        <v>28</v>
      </c>
      <c r="B40" s="48"/>
      <c r="D40" s="14">
        <v>101418702498</v>
      </c>
      <c r="E40" s="11"/>
      <c r="F40" s="14">
        <v>-160767188649</v>
      </c>
      <c r="G40" s="11"/>
      <c r="H40" s="14">
        <v>0</v>
      </c>
      <c r="I40" s="11"/>
      <c r="J40" s="23">
        <f t="shared" si="1"/>
        <v>-59348486151</v>
      </c>
      <c r="K40" s="11"/>
      <c r="L40" s="15">
        <f>J40/درآمد!$F$13*100</f>
        <v>123.15573272622559</v>
      </c>
      <c r="M40" s="11"/>
      <c r="N40" s="14">
        <v>101418702498</v>
      </c>
      <c r="O40" s="11"/>
      <c r="P40" s="49">
        <v>318428647521</v>
      </c>
      <c r="Q40" s="49"/>
      <c r="R40" s="11"/>
      <c r="S40" s="14">
        <v>0</v>
      </c>
      <c r="T40" s="11"/>
      <c r="U40" s="14">
        <v>419847350019</v>
      </c>
      <c r="V40" s="11"/>
      <c r="W40" s="15">
        <f t="shared" si="0"/>
        <v>10.741246811227958</v>
      </c>
    </row>
    <row r="41" spans="1:23" ht="21.75" customHeight="1" x14ac:dyDescent="0.2">
      <c r="A41" s="48" t="s">
        <v>47</v>
      </c>
      <c r="B41" s="48"/>
      <c r="D41" s="14">
        <v>22882607468</v>
      </c>
      <c r="E41" s="11"/>
      <c r="F41" s="14">
        <v>0</v>
      </c>
      <c r="G41" s="11"/>
      <c r="H41" s="14">
        <v>0</v>
      </c>
      <c r="I41" s="11"/>
      <c r="J41" s="23">
        <f t="shared" si="1"/>
        <v>22882607468</v>
      </c>
      <c r="K41" s="11"/>
      <c r="L41" s="15">
        <f>J41/درآمد!$F$13*100</f>
        <v>-47.484350017589414</v>
      </c>
      <c r="M41" s="11"/>
      <c r="N41" s="14">
        <v>22882607468</v>
      </c>
      <c r="O41" s="11"/>
      <c r="P41" s="49">
        <v>0</v>
      </c>
      <c r="Q41" s="49"/>
      <c r="R41" s="11"/>
      <c r="S41" s="14">
        <v>0</v>
      </c>
      <c r="T41" s="11"/>
      <c r="U41" s="14">
        <v>22882607468</v>
      </c>
      <c r="V41" s="11"/>
      <c r="W41" s="15">
        <f t="shared" si="0"/>
        <v>0.58542166453381939</v>
      </c>
    </row>
    <row r="42" spans="1:23" ht="21.75" customHeight="1" x14ac:dyDescent="0.2">
      <c r="A42" s="48" t="s">
        <v>24</v>
      </c>
      <c r="B42" s="48"/>
      <c r="D42" s="14">
        <v>2170576280</v>
      </c>
      <c r="E42" s="11"/>
      <c r="F42" s="14">
        <v>-102768963</v>
      </c>
      <c r="G42" s="11"/>
      <c r="H42" s="14">
        <v>0</v>
      </c>
      <c r="I42" s="11"/>
      <c r="J42" s="23">
        <f t="shared" si="1"/>
        <v>2067807317</v>
      </c>
      <c r="K42" s="11"/>
      <c r="L42" s="15">
        <f>J42/درآمد!$F$13*100</f>
        <v>-4.2909658152669605</v>
      </c>
      <c r="M42" s="11"/>
      <c r="N42" s="14">
        <v>2170576280</v>
      </c>
      <c r="O42" s="11"/>
      <c r="P42" s="49">
        <v>2946216373</v>
      </c>
      <c r="Q42" s="49"/>
      <c r="R42" s="11"/>
      <c r="S42" s="14">
        <v>0</v>
      </c>
      <c r="T42" s="11"/>
      <c r="U42" s="14">
        <v>5116792653</v>
      </c>
      <c r="V42" s="11"/>
      <c r="W42" s="15">
        <f t="shared" si="0"/>
        <v>0.13090646580302026</v>
      </c>
    </row>
    <row r="43" spans="1:23" ht="21.75" customHeight="1" x14ac:dyDescent="0.2">
      <c r="A43" s="48" t="s">
        <v>58</v>
      </c>
      <c r="B43" s="48"/>
      <c r="D43" s="14">
        <v>9481049095</v>
      </c>
      <c r="E43" s="11"/>
      <c r="F43" s="14">
        <v>-9506100926</v>
      </c>
      <c r="G43" s="11"/>
      <c r="H43" s="14">
        <v>0</v>
      </c>
      <c r="I43" s="11"/>
      <c r="J43" s="23">
        <f t="shared" si="1"/>
        <v>-25051831</v>
      </c>
      <c r="K43" s="11"/>
      <c r="L43" s="15">
        <f>J43/درآمد!$F$13*100</f>
        <v>5.1985767507004683E-2</v>
      </c>
      <c r="M43" s="11"/>
      <c r="N43" s="14">
        <v>9481049095</v>
      </c>
      <c r="O43" s="11"/>
      <c r="P43" s="49">
        <v>19314750303</v>
      </c>
      <c r="Q43" s="49"/>
      <c r="R43" s="11"/>
      <c r="S43" s="14">
        <v>0</v>
      </c>
      <c r="T43" s="11"/>
      <c r="U43" s="14">
        <v>28795799398</v>
      </c>
      <c r="V43" s="11"/>
      <c r="W43" s="15">
        <f t="shared" si="0"/>
        <v>0.73670296703439975</v>
      </c>
    </row>
    <row r="44" spans="1:23" ht="21.75" customHeight="1" x14ac:dyDescent="0.2">
      <c r="A44" s="48" t="s">
        <v>27</v>
      </c>
      <c r="B44" s="48"/>
      <c r="D44" s="14">
        <v>732855280</v>
      </c>
      <c r="E44" s="11"/>
      <c r="F44" s="14">
        <v>2271306030</v>
      </c>
      <c r="G44" s="11"/>
      <c r="H44" s="14">
        <v>0</v>
      </c>
      <c r="I44" s="11"/>
      <c r="J44" s="23">
        <f t="shared" si="1"/>
        <v>3004161310</v>
      </c>
      <c r="K44" s="11"/>
      <c r="L44" s="15">
        <f>J44/درآمد!$F$13*100</f>
        <v>-6.2340206356652574</v>
      </c>
      <c r="M44" s="11"/>
      <c r="N44" s="14">
        <v>732855280</v>
      </c>
      <c r="O44" s="11"/>
      <c r="P44" s="49">
        <v>2418707529</v>
      </c>
      <c r="Q44" s="49"/>
      <c r="R44" s="11"/>
      <c r="S44" s="14">
        <v>0</v>
      </c>
      <c r="T44" s="11"/>
      <c r="U44" s="14">
        <v>3151562809</v>
      </c>
      <c r="V44" s="11"/>
      <c r="W44" s="15">
        <f t="shared" si="0"/>
        <v>8.0628623643864694E-2</v>
      </c>
    </row>
    <row r="45" spans="1:23" ht="21.75" customHeight="1" x14ac:dyDescent="0.2">
      <c r="A45" s="48" t="s">
        <v>35</v>
      </c>
      <c r="B45" s="48"/>
      <c r="D45" s="14">
        <v>224506286</v>
      </c>
      <c r="E45" s="11"/>
      <c r="F45" s="14">
        <v>-240317870</v>
      </c>
      <c r="G45" s="11"/>
      <c r="H45" s="14">
        <v>0</v>
      </c>
      <c r="I45" s="11"/>
      <c r="J45" s="23">
        <f t="shared" si="1"/>
        <v>-15811584</v>
      </c>
      <c r="K45" s="11"/>
      <c r="L45" s="15">
        <f>J45/درآمد!$F$13*100</f>
        <v>3.2811067971098604E-2</v>
      </c>
      <c r="M45" s="11"/>
      <c r="N45" s="14">
        <v>224506286</v>
      </c>
      <c r="O45" s="11"/>
      <c r="P45" s="49">
        <v>-883934548</v>
      </c>
      <c r="Q45" s="49"/>
      <c r="R45" s="11"/>
      <c r="S45" s="14">
        <v>0</v>
      </c>
      <c r="T45" s="11"/>
      <c r="U45" s="14">
        <v>-659428262</v>
      </c>
      <c r="V45" s="11"/>
      <c r="W45" s="15">
        <f t="shared" si="0"/>
        <v>-1.6870611940555426E-2</v>
      </c>
    </row>
    <row r="46" spans="1:23" ht="21.75" customHeight="1" x14ac:dyDescent="0.2">
      <c r="A46" s="48" t="s">
        <v>37</v>
      </c>
      <c r="B46" s="48"/>
      <c r="D46" s="14">
        <v>0</v>
      </c>
      <c r="E46" s="11"/>
      <c r="F46" s="14">
        <v>24780141552</v>
      </c>
      <c r="G46" s="11"/>
      <c r="H46" s="14">
        <v>0</v>
      </c>
      <c r="I46" s="11"/>
      <c r="J46" s="23">
        <f t="shared" si="1"/>
        <v>24780141552</v>
      </c>
      <c r="K46" s="11"/>
      <c r="L46" s="15">
        <f>J46/درآمد!$F$13*100</f>
        <v>-51.421977000920137</v>
      </c>
      <c r="M46" s="11"/>
      <c r="N46" s="14">
        <v>0</v>
      </c>
      <c r="O46" s="11"/>
      <c r="P46" s="49">
        <v>87087888278</v>
      </c>
      <c r="Q46" s="49"/>
      <c r="R46" s="11"/>
      <c r="S46" s="14">
        <v>0</v>
      </c>
      <c r="T46" s="11"/>
      <c r="U46" s="14">
        <v>87087888278</v>
      </c>
      <c r="V46" s="11"/>
      <c r="W46" s="15">
        <f t="shared" si="0"/>
        <v>2.22803002619955</v>
      </c>
    </row>
    <row r="47" spans="1:23" ht="21.75" customHeight="1" x14ac:dyDescent="0.2">
      <c r="A47" s="48" t="s">
        <v>41</v>
      </c>
      <c r="B47" s="48"/>
      <c r="D47" s="14">
        <v>0</v>
      </c>
      <c r="E47" s="11"/>
      <c r="F47" s="14">
        <v>-3070769128</v>
      </c>
      <c r="G47" s="11"/>
      <c r="H47" s="14">
        <v>0</v>
      </c>
      <c r="I47" s="11"/>
      <c r="J47" s="23">
        <f t="shared" si="1"/>
        <v>-3070769128</v>
      </c>
      <c r="K47" s="11"/>
      <c r="L47" s="15">
        <f>J47/درآمد!$F$13*100</f>
        <v>6.3722404145188234</v>
      </c>
      <c r="M47" s="11"/>
      <c r="N47" s="14">
        <v>0</v>
      </c>
      <c r="O47" s="11"/>
      <c r="P47" s="49">
        <v>87523250466</v>
      </c>
      <c r="Q47" s="49"/>
      <c r="R47" s="11"/>
      <c r="S47" s="14">
        <v>0</v>
      </c>
      <c r="T47" s="11"/>
      <c r="U47" s="14">
        <v>87523250466</v>
      </c>
      <c r="V47" s="11"/>
      <c r="W47" s="15">
        <f t="shared" si="0"/>
        <v>2.2391681999033319</v>
      </c>
    </row>
    <row r="48" spans="1:23" ht="21.75" customHeight="1" x14ac:dyDescent="0.2">
      <c r="A48" s="48" t="s">
        <v>60</v>
      </c>
      <c r="B48" s="48"/>
      <c r="D48" s="14">
        <v>0</v>
      </c>
      <c r="E48" s="11"/>
      <c r="F48" s="14">
        <v>0</v>
      </c>
      <c r="G48" s="11"/>
      <c r="H48" s="14">
        <v>0</v>
      </c>
      <c r="I48" s="11"/>
      <c r="J48" s="23">
        <f t="shared" si="1"/>
        <v>0</v>
      </c>
      <c r="K48" s="11"/>
      <c r="L48" s="15">
        <f>J48/درآمد!$F$13*100</f>
        <v>0</v>
      </c>
      <c r="M48" s="11"/>
      <c r="N48" s="14">
        <v>0</v>
      </c>
      <c r="O48" s="11"/>
      <c r="P48" s="49">
        <v>92891951</v>
      </c>
      <c r="Q48" s="49"/>
      <c r="R48" s="11"/>
      <c r="S48" s="14">
        <v>0</v>
      </c>
      <c r="T48" s="11"/>
      <c r="U48" s="14">
        <v>92891951</v>
      </c>
      <c r="V48" s="11"/>
      <c r="W48" s="15">
        <f t="shared" si="0"/>
        <v>2.3765194002590227E-3</v>
      </c>
    </row>
    <row r="49" spans="1:23" ht="21.75" customHeight="1" x14ac:dyDescent="0.2">
      <c r="A49" s="48" t="s">
        <v>53</v>
      </c>
      <c r="B49" s="48"/>
      <c r="D49" s="14">
        <v>0</v>
      </c>
      <c r="E49" s="11"/>
      <c r="F49" s="14">
        <v>88918626897</v>
      </c>
      <c r="G49" s="11"/>
      <c r="H49" s="14">
        <v>0</v>
      </c>
      <c r="I49" s="11"/>
      <c r="J49" s="23">
        <f t="shared" si="1"/>
        <v>88918626897</v>
      </c>
      <c r="K49" s="11"/>
      <c r="L49" s="15">
        <f>J49/درآمد!$F$13*100</f>
        <v>-184.51757338254177</v>
      </c>
      <c r="M49" s="11"/>
      <c r="N49" s="14">
        <v>0</v>
      </c>
      <c r="O49" s="11"/>
      <c r="P49" s="49">
        <v>225596516116</v>
      </c>
      <c r="Q49" s="49"/>
      <c r="R49" s="11"/>
      <c r="S49" s="14">
        <v>0</v>
      </c>
      <c r="T49" s="11"/>
      <c r="U49" s="14">
        <v>225596516116</v>
      </c>
      <c r="V49" s="11"/>
      <c r="W49" s="15">
        <f t="shared" si="0"/>
        <v>5.7715926020384822</v>
      </c>
    </row>
    <row r="50" spans="1:23" ht="21.75" customHeight="1" x14ac:dyDescent="0.2">
      <c r="A50" s="48" t="s">
        <v>45</v>
      </c>
      <c r="B50" s="48"/>
      <c r="D50" s="14">
        <v>0</v>
      </c>
      <c r="E50" s="11"/>
      <c r="F50" s="14">
        <v>30692325343</v>
      </c>
      <c r="G50" s="11"/>
      <c r="H50" s="14">
        <v>0</v>
      </c>
      <c r="I50" s="11"/>
      <c r="J50" s="23">
        <f t="shared" si="1"/>
        <v>30692325343</v>
      </c>
      <c r="K50" s="11"/>
      <c r="L50" s="15">
        <f>J50/درآمد!$F$13*100</f>
        <v>-63.690517851990371</v>
      </c>
      <c r="M50" s="11"/>
      <c r="N50" s="14">
        <v>0</v>
      </c>
      <c r="O50" s="11"/>
      <c r="P50" s="49">
        <v>29024474047</v>
      </c>
      <c r="Q50" s="49"/>
      <c r="R50" s="11"/>
      <c r="S50" s="14">
        <v>0</v>
      </c>
      <c r="T50" s="11"/>
      <c r="U50" s="14">
        <v>29024474047</v>
      </c>
      <c r="V50" s="11"/>
      <c r="W50" s="15">
        <f t="shared" si="0"/>
        <v>0.74255330965123134</v>
      </c>
    </row>
    <row r="51" spans="1:23" ht="21.75" customHeight="1" x14ac:dyDescent="0.2">
      <c r="A51" s="48" t="s">
        <v>49</v>
      </c>
      <c r="B51" s="48"/>
      <c r="D51" s="14">
        <v>0</v>
      </c>
      <c r="E51" s="11"/>
      <c r="F51" s="14">
        <v>-23126977811</v>
      </c>
      <c r="G51" s="11"/>
      <c r="H51" s="14">
        <v>0</v>
      </c>
      <c r="I51" s="11"/>
      <c r="J51" s="23">
        <f t="shared" si="1"/>
        <v>-23126977811</v>
      </c>
      <c r="K51" s="11"/>
      <c r="L51" s="15">
        <f>J51/درآمد!$F$13*100</f>
        <v>47.991449871360778</v>
      </c>
      <c r="M51" s="11"/>
      <c r="N51" s="14">
        <v>0</v>
      </c>
      <c r="O51" s="11"/>
      <c r="P51" s="49">
        <v>58374721105</v>
      </c>
      <c r="Q51" s="49"/>
      <c r="R51" s="11"/>
      <c r="S51" s="14">
        <v>0</v>
      </c>
      <c r="T51" s="11"/>
      <c r="U51" s="14">
        <v>58374721105</v>
      </c>
      <c r="V51" s="11"/>
      <c r="W51" s="15">
        <f t="shared" si="0"/>
        <v>1.4934410968582446</v>
      </c>
    </row>
    <row r="52" spans="1:23" ht="21.75" customHeight="1" x14ac:dyDescent="0.2">
      <c r="A52" s="48" t="s">
        <v>48</v>
      </c>
      <c r="B52" s="48"/>
      <c r="D52" s="14">
        <v>0</v>
      </c>
      <c r="E52" s="11"/>
      <c r="F52" s="14">
        <v>0</v>
      </c>
      <c r="G52" s="11"/>
      <c r="H52" s="14">
        <v>0</v>
      </c>
      <c r="I52" s="11"/>
      <c r="J52" s="23">
        <f t="shared" si="1"/>
        <v>0</v>
      </c>
      <c r="K52" s="11"/>
      <c r="L52" s="15">
        <f>J52/درآمد!$F$13*100</f>
        <v>0</v>
      </c>
      <c r="M52" s="11"/>
      <c r="N52" s="14">
        <v>0</v>
      </c>
      <c r="O52" s="11"/>
      <c r="P52" s="49">
        <v>0</v>
      </c>
      <c r="Q52" s="49"/>
      <c r="R52" s="11"/>
      <c r="S52" s="14">
        <v>0</v>
      </c>
      <c r="T52" s="11"/>
      <c r="U52" s="14">
        <v>0</v>
      </c>
      <c r="V52" s="11"/>
      <c r="W52" s="15">
        <f t="shared" si="0"/>
        <v>0</v>
      </c>
    </row>
    <row r="53" spans="1:23" ht="21.75" customHeight="1" x14ac:dyDescent="0.2">
      <c r="A53" s="48" t="s">
        <v>25</v>
      </c>
      <c r="B53" s="48"/>
      <c r="D53" s="14">
        <v>0</v>
      </c>
      <c r="E53" s="11"/>
      <c r="F53" s="14">
        <v>-126851376622</v>
      </c>
      <c r="G53" s="11"/>
      <c r="H53" s="14">
        <v>0</v>
      </c>
      <c r="I53" s="11"/>
      <c r="J53" s="23">
        <f t="shared" si="1"/>
        <v>-126851376622</v>
      </c>
      <c r="K53" s="11"/>
      <c r="L53" s="15">
        <f>J53/درآمد!$F$13*100</f>
        <v>263.23290193897526</v>
      </c>
      <c r="M53" s="11"/>
      <c r="N53" s="14">
        <v>0</v>
      </c>
      <c r="O53" s="11"/>
      <c r="P53" s="49">
        <v>2278147172</v>
      </c>
      <c r="Q53" s="49"/>
      <c r="R53" s="11"/>
      <c r="S53" s="14">
        <v>0</v>
      </c>
      <c r="T53" s="11"/>
      <c r="U53" s="14">
        <v>2278147172</v>
      </c>
      <c r="V53" s="11"/>
      <c r="W53" s="15">
        <f t="shared" si="0"/>
        <v>5.8283423834033031E-2</v>
      </c>
    </row>
    <row r="54" spans="1:23" ht="21.75" customHeight="1" x14ac:dyDescent="0.2">
      <c r="A54" s="48" t="s">
        <v>23</v>
      </c>
      <c r="B54" s="48"/>
      <c r="D54" s="14">
        <v>0</v>
      </c>
      <c r="E54" s="11"/>
      <c r="F54" s="14">
        <v>-18952361355</v>
      </c>
      <c r="G54" s="11"/>
      <c r="H54" s="14">
        <v>0</v>
      </c>
      <c r="I54" s="11"/>
      <c r="J54" s="23">
        <f t="shared" si="1"/>
        <v>-18952361355</v>
      </c>
      <c r="K54" s="11"/>
      <c r="L54" s="15">
        <f>J54/درآمد!$F$13*100</f>
        <v>39.32858444996576</v>
      </c>
      <c r="M54" s="11"/>
      <c r="N54" s="14">
        <v>0</v>
      </c>
      <c r="O54" s="11"/>
      <c r="P54" s="49">
        <v>150106695857</v>
      </c>
      <c r="Q54" s="49"/>
      <c r="R54" s="11"/>
      <c r="S54" s="14">
        <v>0</v>
      </c>
      <c r="T54" s="11"/>
      <c r="U54" s="14">
        <v>150106695857</v>
      </c>
      <c r="V54" s="11"/>
      <c r="W54" s="15">
        <f t="shared" si="0"/>
        <v>3.8402840178579214</v>
      </c>
    </row>
    <row r="55" spans="1:23" ht="21.75" customHeight="1" x14ac:dyDescent="0.2">
      <c r="A55" s="48" t="s">
        <v>54</v>
      </c>
      <c r="B55" s="48"/>
      <c r="D55" s="14">
        <v>0</v>
      </c>
      <c r="E55" s="11"/>
      <c r="F55" s="14">
        <v>-5961685705</v>
      </c>
      <c r="G55" s="11"/>
      <c r="H55" s="14">
        <v>0</v>
      </c>
      <c r="I55" s="11"/>
      <c r="J55" s="23">
        <f t="shared" si="1"/>
        <v>-5961685705</v>
      </c>
      <c r="K55" s="11"/>
      <c r="L55" s="15">
        <f>J55/درآمد!$F$13*100</f>
        <v>12.371263681683118</v>
      </c>
      <c r="M55" s="11"/>
      <c r="N55" s="14">
        <v>0</v>
      </c>
      <c r="O55" s="11"/>
      <c r="P55" s="49">
        <v>158373476809</v>
      </c>
      <c r="Q55" s="49"/>
      <c r="R55" s="11"/>
      <c r="S55" s="14">
        <v>0</v>
      </c>
      <c r="T55" s="11"/>
      <c r="U55" s="14">
        <v>158373476809</v>
      </c>
      <c r="V55" s="11"/>
      <c r="W55" s="15">
        <f t="shared" si="0"/>
        <v>4.0517788255202101</v>
      </c>
    </row>
    <row r="56" spans="1:23" ht="21.75" customHeight="1" x14ac:dyDescent="0.2">
      <c r="A56" s="48" t="s">
        <v>26</v>
      </c>
      <c r="B56" s="48"/>
      <c r="D56" s="14">
        <v>0</v>
      </c>
      <c r="E56" s="11"/>
      <c r="F56" s="14">
        <v>-90095033254</v>
      </c>
      <c r="G56" s="11"/>
      <c r="H56" s="14">
        <v>0</v>
      </c>
      <c r="I56" s="11"/>
      <c r="J56" s="23">
        <f t="shared" si="1"/>
        <v>-90095033254</v>
      </c>
      <c r="K56" s="11"/>
      <c r="L56" s="15">
        <f>J56/درآمد!$F$13*100</f>
        <v>186.95876769559476</v>
      </c>
      <c r="M56" s="11"/>
      <c r="N56" s="14">
        <v>0</v>
      </c>
      <c r="O56" s="11"/>
      <c r="P56" s="49">
        <v>138390757913</v>
      </c>
      <c r="Q56" s="49"/>
      <c r="R56" s="11"/>
      <c r="S56" s="14">
        <v>0</v>
      </c>
      <c r="T56" s="11"/>
      <c r="U56" s="14">
        <v>138390757913</v>
      </c>
      <c r="V56" s="11"/>
      <c r="W56" s="15">
        <f t="shared" si="0"/>
        <v>3.5405470275545659</v>
      </c>
    </row>
    <row r="57" spans="1:23" ht="21.75" customHeight="1" x14ac:dyDescent="0.2">
      <c r="A57" s="50" t="s">
        <v>40</v>
      </c>
      <c r="B57" s="50"/>
      <c r="D57" s="16">
        <v>0</v>
      </c>
      <c r="E57" s="11"/>
      <c r="F57" s="16">
        <v>-27354991720</v>
      </c>
      <c r="G57" s="11"/>
      <c r="H57" s="16">
        <v>0</v>
      </c>
      <c r="I57" s="11"/>
      <c r="J57" s="23">
        <f>D57+F57+H57</f>
        <v>-27354991720</v>
      </c>
      <c r="K57" s="11"/>
      <c r="L57" s="17">
        <f>J57/درآمد!$F$13*100</f>
        <v>56.76512186721834</v>
      </c>
      <c r="M57" s="11"/>
      <c r="N57" s="16">
        <v>0</v>
      </c>
      <c r="O57" s="11"/>
      <c r="P57" s="49">
        <v>58979020027</v>
      </c>
      <c r="Q57" s="54"/>
      <c r="R57" s="11"/>
      <c r="S57" s="16">
        <v>0</v>
      </c>
      <c r="T57" s="11"/>
      <c r="U57" s="16">
        <v>58979020027</v>
      </c>
      <c r="V57" s="11"/>
      <c r="W57" s="17">
        <f t="shared" si="0"/>
        <v>1.5089012965443145</v>
      </c>
    </row>
    <row r="58" spans="1:23" ht="21.75" customHeight="1" x14ac:dyDescent="0.2">
      <c r="A58" s="52" t="s">
        <v>62</v>
      </c>
      <c r="B58" s="52"/>
      <c r="D58" s="18">
        <v>347398511781</v>
      </c>
      <c r="E58" s="11"/>
      <c r="F58" s="18">
        <v>-485682389835</v>
      </c>
      <c r="G58" s="11"/>
      <c r="H58" s="18">
        <f>SUM(H9:H57)</f>
        <v>88845367652</v>
      </c>
      <c r="I58" s="11"/>
      <c r="J58" s="18">
        <f>SUM(J9:J57)</f>
        <v>-49438510402</v>
      </c>
      <c r="K58" s="11"/>
      <c r="L58" s="19">
        <f>SUM(L9:L57)</f>
        <v>102.59126000215326</v>
      </c>
      <c r="M58" s="11"/>
      <c r="N58" s="18">
        <v>505831546836</v>
      </c>
      <c r="O58" s="11"/>
      <c r="P58" s="11"/>
      <c r="Q58" s="18">
        <v>3236644177357</v>
      </c>
      <c r="R58" s="11"/>
      <c r="S58" s="18">
        <v>162986848131</v>
      </c>
      <c r="T58" s="11"/>
      <c r="U58" s="18">
        <v>3905462572324</v>
      </c>
      <c r="V58" s="11"/>
      <c r="W58" s="19">
        <f>SUM(W9:W57)</f>
        <v>99.916165719390392</v>
      </c>
    </row>
    <row r="60" spans="1:23" x14ac:dyDescent="0.2">
      <c r="J60" s="28"/>
    </row>
    <row r="63" spans="1:23" ht="18.75" x14ac:dyDescent="0.2">
      <c r="H63" s="27"/>
      <c r="I63" s="27"/>
      <c r="J63" s="37"/>
      <c r="L63" s="23"/>
    </row>
    <row r="64" spans="1:23" x14ac:dyDescent="0.2">
      <c r="H64" s="27"/>
      <c r="I64" s="27"/>
      <c r="J64" s="37"/>
    </row>
    <row r="65" spans="8:10" x14ac:dyDescent="0.2">
      <c r="H65" s="27"/>
      <c r="I65" s="27"/>
      <c r="J65" s="37"/>
    </row>
    <row r="66" spans="8:10" x14ac:dyDescent="0.2">
      <c r="H66" s="38"/>
      <c r="I66" s="27"/>
      <c r="J66" s="37"/>
    </row>
    <row r="67" spans="8:10" x14ac:dyDescent="0.2">
      <c r="H67" s="27"/>
      <c r="I67" s="27"/>
      <c r="J67" s="37"/>
    </row>
    <row r="68" spans="8:10" x14ac:dyDescent="0.2">
      <c r="H68" s="39"/>
      <c r="I68" s="27"/>
      <c r="J68" s="27"/>
    </row>
    <row r="69" spans="8:10" x14ac:dyDescent="0.2">
      <c r="H69" s="27"/>
      <c r="I69" s="27"/>
      <c r="J69" s="27"/>
    </row>
    <row r="70" spans="8:10" x14ac:dyDescent="0.2">
      <c r="H70" s="27"/>
      <c r="I70" s="27"/>
      <c r="J70" s="27"/>
    </row>
    <row r="71" spans="8:10" ht="18.75" x14ac:dyDescent="0.2">
      <c r="H71" s="33"/>
      <c r="I71" s="27"/>
      <c r="J71" s="27"/>
    </row>
    <row r="72" spans="8:10" x14ac:dyDescent="0.2">
      <c r="H72" s="27"/>
      <c r="I72" s="27"/>
      <c r="J72" s="27"/>
    </row>
    <row r="73" spans="8:10" x14ac:dyDescent="0.2">
      <c r="H73" s="27"/>
      <c r="I73" s="27"/>
      <c r="J73" s="27"/>
    </row>
    <row r="74" spans="8:10" x14ac:dyDescent="0.2">
      <c r="H74" s="28"/>
    </row>
  </sheetData>
  <mergeCells count="109"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workbookViewId="0">
      <selection activeCell="H10" sqref="H1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21.75" customHeight="1" x14ac:dyDescent="0.2">
      <c r="A2" s="42" t="s">
        <v>81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ht="14.45" customHeight="1" x14ac:dyDescent="0.2"/>
    <row r="5" spans="1:10" ht="14.45" customHeight="1" x14ac:dyDescent="0.2">
      <c r="A5" s="1" t="s">
        <v>112</v>
      </c>
      <c r="B5" s="43" t="s">
        <v>113</v>
      </c>
      <c r="C5" s="43"/>
      <c r="D5" s="43"/>
      <c r="E5" s="43"/>
      <c r="F5" s="43"/>
      <c r="G5" s="43"/>
      <c r="H5" s="43"/>
      <c r="I5" s="43"/>
      <c r="J5" s="43"/>
    </row>
    <row r="6" spans="1:10" ht="14.45" customHeight="1" x14ac:dyDescent="0.2">
      <c r="D6" s="44" t="s">
        <v>100</v>
      </c>
      <c r="E6" s="44"/>
      <c r="F6" s="44"/>
      <c r="H6" s="44" t="s">
        <v>101</v>
      </c>
      <c r="I6" s="44"/>
      <c r="J6" s="44"/>
    </row>
    <row r="7" spans="1:10" ht="36.4" customHeight="1" x14ac:dyDescent="0.2">
      <c r="A7" s="44" t="s">
        <v>114</v>
      </c>
      <c r="B7" s="44"/>
      <c r="D7" s="10" t="s">
        <v>115</v>
      </c>
      <c r="E7" s="3"/>
      <c r="F7" s="10" t="s">
        <v>116</v>
      </c>
      <c r="H7" s="10" t="s">
        <v>115</v>
      </c>
      <c r="I7" s="3"/>
      <c r="J7" s="10" t="s">
        <v>116</v>
      </c>
    </row>
    <row r="8" spans="1:10" ht="21.75" customHeight="1" x14ac:dyDescent="0.2">
      <c r="A8" s="46" t="s">
        <v>79</v>
      </c>
      <c r="B8" s="46"/>
      <c r="D8" s="12">
        <v>5817806</v>
      </c>
      <c r="E8" s="11"/>
      <c r="F8" s="13">
        <f>D8/$D$10*100</f>
        <v>16.620049178474254</v>
      </c>
      <c r="G8" s="11"/>
      <c r="H8" s="12">
        <v>5817806</v>
      </c>
      <c r="I8" s="11"/>
      <c r="J8" s="13">
        <f>H8/$H$10*100</f>
        <v>16.620049178474254</v>
      </c>
    </row>
    <row r="9" spans="1:10" ht="21.75" customHeight="1" x14ac:dyDescent="0.2">
      <c r="A9" s="50" t="s">
        <v>80</v>
      </c>
      <c r="B9" s="50"/>
      <c r="D9" s="16">
        <v>29186940</v>
      </c>
      <c r="E9" s="11"/>
      <c r="F9" s="17">
        <f t="shared" ref="F9" si="0">D9/$D$10*100</f>
        <v>83.379950821525739</v>
      </c>
      <c r="G9" s="11"/>
      <c r="H9" s="16">
        <v>29186940</v>
      </c>
      <c r="I9" s="11"/>
      <c r="J9" s="13">
        <f>H9/$H$10*100</f>
        <v>83.379950821525739</v>
      </c>
    </row>
    <row r="10" spans="1:10" ht="21.75" customHeight="1" thickBot="1" x14ac:dyDescent="0.25">
      <c r="A10" s="52" t="s">
        <v>62</v>
      </c>
      <c r="B10" s="52"/>
      <c r="D10" s="18">
        <v>35004746</v>
      </c>
      <c r="E10" s="11"/>
      <c r="F10" s="19">
        <f>SUM(F8:F9)</f>
        <v>100</v>
      </c>
      <c r="G10" s="11"/>
      <c r="H10" s="18">
        <v>35004746</v>
      </c>
      <c r="I10" s="11"/>
      <c r="J10" s="19">
        <f>SUM(J8:J9)</f>
        <v>100</v>
      </c>
    </row>
    <row r="11" spans="1:10" ht="13.5" thickTop="1" x14ac:dyDescent="0.2"/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21" sqref="F2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2" t="s">
        <v>0</v>
      </c>
      <c r="B1" s="42"/>
      <c r="C1" s="42"/>
      <c r="D1" s="42"/>
      <c r="E1" s="42"/>
      <c r="F1" s="42"/>
    </row>
    <row r="2" spans="1:6" ht="21.75" customHeight="1" x14ac:dyDescent="0.2">
      <c r="A2" s="42" t="s">
        <v>81</v>
      </c>
      <c r="B2" s="42"/>
      <c r="C2" s="42"/>
      <c r="D2" s="42"/>
      <c r="E2" s="42"/>
      <c r="F2" s="42"/>
    </row>
    <row r="3" spans="1:6" ht="21.75" customHeight="1" x14ac:dyDescent="0.2">
      <c r="A3" s="42" t="s">
        <v>2</v>
      </c>
      <c r="B3" s="42"/>
      <c r="C3" s="42"/>
      <c r="D3" s="42"/>
      <c r="E3" s="42"/>
      <c r="F3" s="42"/>
    </row>
    <row r="4" spans="1:6" ht="14.45" customHeight="1" x14ac:dyDescent="0.2"/>
    <row r="5" spans="1:6" ht="29.1" customHeight="1" x14ac:dyDescent="0.2">
      <c r="A5" s="1" t="s">
        <v>117</v>
      </c>
      <c r="B5" s="43" t="s">
        <v>96</v>
      </c>
      <c r="C5" s="43"/>
      <c r="D5" s="43"/>
      <c r="E5" s="43"/>
      <c r="F5" s="43"/>
    </row>
    <row r="6" spans="1:6" ht="14.45" customHeight="1" x14ac:dyDescent="0.2">
      <c r="D6" s="2" t="s">
        <v>100</v>
      </c>
      <c r="F6" s="2" t="s">
        <v>9</v>
      </c>
    </row>
    <row r="7" spans="1:6" ht="14.45" customHeight="1" x14ac:dyDescent="0.2">
      <c r="A7" s="44" t="s">
        <v>96</v>
      </c>
      <c r="B7" s="44"/>
      <c r="D7" s="4" t="s">
        <v>76</v>
      </c>
      <c r="F7" s="4" t="s">
        <v>76</v>
      </c>
    </row>
    <row r="8" spans="1:6" ht="21.75" customHeight="1" x14ac:dyDescent="0.2">
      <c r="A8" s="46" t="s">
        <v>96</v>
      </c>
      <c r="B8" s="46"/>
      <c r="D8" s="12">
        <v>894543231</v>
      </c>
      <c r="E8" s="11"/>
      <c r="F8" s="12">
        <v>2493668403</v>
      </c>
    </row>
    <row r="9" spans="1:6" ht="21.75" customHeight="1" x14ac:dyDescent="0.2">
      <c r="A9" s="48" t="s">
        <v>118</v>
      </c>
      <c r="B9" s="48"/>
      <c r="D9" s="14">
        <v>0</v>
      </c>
      <c r="E9" s="11"/>
      <c r="F9" s="14">
        <v>3231</v>
      </c>
    </row>
    <row r="10" spans="1:6" ht="21.75" customHeight="1" x14ac:dyDescent="0.2">
      <c r="A10" s="50" t="s">
        <v>119</v>
      </c>
      <c r="B10" s="50"/>
      <c r="D10" s="16">
        <v>319177948</v>
      </c>
      <c r="E10" s="11"/>
      <c r="F10" s="16">
        <v>748187207</v>
      </c>
    </row>
    <row r="11" spans="1:6" ht="21.75" customHeight="1" x14ac:dyDescent="0.2">
      <c r="A11" s="52" t="s">
        <v>62</v>
      </c>
      <c r="B11" s="52"/>
      <c r="D11" s="18">
        <v>1213721179</v>
      </c>
      <c r="E11" s="11"/>
      <c r="F11" s="18">
        <v>3241858841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8"/>
  <sheetViews>
    <sheetView rightToLeft="1" topLeftCell="A19" workbookViewId="0">
      <selection activeCell="I30" sqref="I30:S4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6" bestFit="1" customWidth="1"/>
    <col min="10" max="10" width="1.28515625" customWidth="1"/>
    <col min="11" max="11" width="15" bestFit="1" customWidth="1"/>
    <col min="12" max="12" width="1.28515625" customWidth="1"/>
    <col min="13" max="13" width="18.28515625" customWidth="1"/>
    <col min="14" max="14" width="1.28515625" customWidth="1"/>
    <col min="15" max="15" width="16" bestFit="1" customWidth="1"/>
    <col min="16" max="16" width="1.28515625" customWidth="1"/>
    <col min="17" max="17" width="14.85546875" bestFit="1" customWidth="1"/>
    <col min="18" max="18" width="1.28515625" customWidth="1"/>
    <col min="19" max="19" width="16.140625" bestFit="1" customWidth="1"/>
    <col min="20" max="20" width="0.28515625" customWidth="1"/>
  </cols>
  <sheetData>
    <row r="1" spans="1:19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ht="21.75" customHeight="1" x14ac:dyDescent="0.2">
      <c r="A2" s="42" t="s">
        <v>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ht="14.45" customHeight="1" x14ac:dyDescent="0.2"/>
    <row r="5" spans="1:19" ht="14.45" customHeight="1" x14ac:dyDescent="0.2">
      <c r="A5" s="43" t="s">
        <v>103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spans="1:19" ht="14.45" customHeight="1" x14ac:dyDescent="0.2">
      <c r="A6" s="44" t="s">
        <v>63</v>
      </c>
      <c r="C6" s="44" t="s">
        <v>120</v>
      </c>
      <c r="D6" s="44"/>
      <c r="E6" s="44"/>
      <c r="F6" s="44"/>
      <c r="G6" s="44"/>
      <c r="I6" s="44" t="s">
        <v>100</v>
      </c>
      <c r="J6" s="44"/>
      <c r="K6" s="44"/>
      <c r="L6" s="44"/>
      <c r="M6" s="44"/>
      <c r="O6" s="44" t="s">
        <v>101</v>
      </c>
      <c r="P6" s="44"/>
      <c r="Q6" s="44"/>
      <c r="R6" s="44"/>
      <c r="S6" s="44"/>
    </row>
    <row r="7" spans="1:19" ht="46.5" customHeight="1" x14ac:dyDescent="0.2">
      <c r="A7" s="44"/>
      <c r="C7" s="10" t="s">
        <v>121</v>
      </c>
      <c r="D7" s="3"/>
      <c r="E7" s="10" t="s">
        <v>122</v>
      </c>
      <c r="F7" s="3"/>
      <c r="G7" s="10" t="s">
        <v>123</v>
      </c>
      <c r="I7" s="10" t="s">
        <v>124</v>
      </c>
      <c r="J7" s="3"/>
      <c r="K7" s="10" t="s">
        <v>125</v>
      </c>
      <c r="L7" s="3"/>
      <c r="M7" s="10" t="s">
        <v>126</v>
      </c>
      <c r="O7" s="10" t="s">
        <v>124</v>
      </c>
      <c r="P7" s="3"/>
      <c r="Q7" s="10" t="s">
        <v>125</v>
      </c>
      <c r="R7" s="3"/>
      <c r="S7" s="10" t="s">
        <v>126</v>
      </c>
    </row>
    <row r="8" spans="1:19" ht="21.75" customHeight="1" x14ac:dyDescent="0.2">
      <c r="A8" s="5" t="s">
        <v>29</v>
      </c>
      <c r="C8" s="20" t="s">
        <v>127</v>
      </c>
      <c r="D8" s="11"/>
      <c r="E8" s="12">
        <v>22388235</v>
      </c>
      <c r="F8" s="11"/>
      <c r="G8" s="12">
        <v>850</v>
      </c>
      <c r="H8" s="11"/>
      <c r="I8" s="12">
        <v>19029999750</v>
      </c>
      <c r="J8" s="11"/>
      <c r="K8" s="12">
        <v>642309720</v>
      </c>
      <c r="L8" s="11"/>
      <c r="M8" s="12">
        <v>18387690030</v>
      </c>
      <c r="N8" s="11"/>
      <c r="O8" s="12">
        <v>19029999750</v>
      </c>
      <c r="P8" s="11"/>
      <c r="Q8" s="12">
        <v>642309720</v>
      </c>
      <c r="R8" s="11"/>
      <c r="S8" s="12">
        <v>18387690030</v>
      </c>
    </row>
    <row r="9" spans="1:19" ht="21.75" customHeight="1" x14ac:dyDescent="0.2">
      <c r="A9" s="6" t="s">
        <v>21</v>
      </c>
      <c r="C9" s="21" t="s">
        <v>128</v>
      </c>
      <c r="D9" s="11"/>
      <c r="E9" s="14">
        <v>55360262</v>
      </c>
      <c r="F9" s="11"/>
      <c r="G9" s="14">
        <v>126</v>
      </c>
      <c r="H9" s="11"/>
      <c r="I9" s="14">
        <v>6975393012</v>
      </c>
      <c r="J9" s="11"/>
      <c r="K9" s="14">
        <v>131257395</v>
      </c>
      <c r="L9" s="11"/>
      <c r="M9" s="14">
        <v>6844135617</v>
      </c>
      <c r="N9" s="11"/>
      <c r="O9" s="14">
        <v>6975393012</v>
      </c>
      <c r="P9" s="11"/>
      <c r="Q9" s="14">
        <v>131257395</v>
      </c>
      <c r="R9" s="11"/>
      <c r="S9" s="14">
        <v>6844135617</v>
      </c>
    </row>
    <row r="10" spans="1:19" ht="21.75" customHeight="1" x14ac:dyDescent="0.2">
      <c r="A10" s="6" t="s">
        <v>39</v>
      </c>
      <c r="C10" s="21" t="s">
        <v>128</v>
      </c>
      <c r="D10" s="11"/>
      <c r="E10" s="14">
        <v>19882424</v>
      </c>
      <c r="F10" s="11"/>
      <c r="G10" s="14">
        <v>1840</v>
      </c>
      <c r="H10" s="11"/>
      <c r="I10" s="14">
        <v>36583660160</v>
      </c>
      <c r="J10" s="11"/>
      <c r="K10" s="14">
        <v>174564159</v>
      </c>
      <c r="L10" s="11"/>
      <c r="M10" s="14">
        <v>36409096001</v>
      </c>
      <c r="N10" s="11"/>
      <c r="O10" s="14">
        <v>36583660160</v>
      </c>
      <c r="P10" s="11"/>
      <c r="Q10" s="14">
        <v>174564159</v>
      </c>
      <c r="R10" s="11"/>
      <c r="S10" s="14">
        <v>36409096001</v>
      </c>
    </row>
    <row r="11" spans="1:19" ht="21.75" customHeight="1" x14ac:dyDescent="0.2">
      <c r="A11" s="6" t="s">
        <v>50</v>
      </c>
      <c r="C11" s="21" t="s">
        <v>9</v>
      </c>
      <c r="D11" s="11"/>
      <c r="E11" s="14">
        <v>113063058</v>
      </c>
      <c r="F11" s="11"/>
      <c r="G11" s="14">
        <v>250</v>
      </c>
      <c r="H11" s="11"/>
      <c r="I11" s="14">
        <v>28265764500</v>
      </c>
      <c r="J11" s="11"/>
      <c r="K11" s="14">
        <v>2063849471</v>
      </c>
      <c r="L11" s="11"/>
      <c r="M11" s="14">
        <v>26201915029</v>
      </c>
      <c r="N11" s="11"/>
      <c r="O11" s="14">
        <v>28265764500</v>
      </c>
      <c r="P11" s="11"/>
      <c r="Q11" s="14">
        <v>2063849471</v>
      </c>
      <c r="R11" s="11"/>
      <c r="S11" s="14">
        <v>26201915029</v>
      </c>
    </row>
    <row r="12" spans="1:19" ht="21.75" customHeight="1" x14ac:dyDescent="0.2">
      <c r="A12" s="6" t="s">
        <v>32</v>
      </c>
      <c r="C12" s="21" t="s">
        <v>128</v>
      </c>
      <c r="D12" s="11"/>
      <c r="E12" s="14">
        <v>27652778</v>
      </c>
      <c r="F12" s="11"/>
      <c r="G12" s="14">
        <v>930</v>
      </c>
      <c r="H12" s="11"/>
      <c r="I12" s="14">
        <v>25717083540</v>
      </c>
      <c r="J12" s="11"/>
      <c r="K12" s="14">
        <v>1983239059</v>
      </c>
      <c r="L12" s="11"/>
      <c r="M12" s="14">
        <v>23733844481</v>
      </c>
      <c r="N12" s="11"/>
      <c r="O12" s="14">
        <v>25717083540</v>
      </c>
      <c r="P12" s="11"/>
      <c r="Q12" s="14">
        <v>1983239059</v>
      </c>
      <c r="R12" s="11"/>
      <c r="S12" s="14">
        <v>23733844481</v>
      </c>
    </row>
    <row r="13" spans="1:19" ht="21.75" customHeight="1" x14ac:dyDescent="0.2">
      <c r="A13" s="6" t="s">
        <v>31</v>
      </c>
      <c r="C13" s="21" t="s">
        <v>129</v>
      </c>
      <c r="D13" s="11"/>
      <c r="E13" s="14">
        <v>8528624</v>
      </c>
      <c r="F13" s="11"/>
      <c r="G13" s="14">
        <v>940</v>
      </c>
      <c r="H13" s="11"/>
      <c r="I13" s="14">
        <v>8016906560</v>
      </c>
      <c r="J13" s="11"/>
      <c r="K13" s="14">
        <v>480085196</v>
      </c>
      <c r="L13" s="11"/>
      <c r="M13" s="14">
        <v>7536821364</v>
      </c>
      <c r="N13" s="11"/>
      <c r="O13" s="14">
        <v>8016906560</v>
      </c>
      <c r="P13" s="11"/>
      <c r="Q13" s="14">
        <v>480085196</v>
      </c>
      <c r="R13" s="11"/>
      <c r="S13" s="14">
        <v>7536821364</v>
      </c>
    </row>
    <row r="14" spans="1:19" ht="21.75" customHeight="1" x14ac:dyDescent="0.2">
      <c r="A14" s="6" t="s">
        <v>43</v>
      </c>
      <c r="C14" s="21" t="s">
        <v>130</v>
      </c>
      <c r="D14" s="11"/>
      <c r="E14" s="14">
        <v>1590000</v>
      </c>
      <c r="F14" s="11"/>
      <c r="G14" s="14">
        <v>28874</v>
      </c>
      <c r="H14" s="11"/>
      <c r="I14" s="14">
        <v>0</v>
      </c>
      <c r="J14" s="11"/>
      <c r="K14" s="14">
        <v>0</v>
      </c>
      <c r="L14" s="11"/>
      <c r="M14" s="14">
        <v>0</v>
      </c>
      <c r="N14" s="11"/>
      <c r="O14" s="14">
        <v>45909660000</v>
      </c>
      <c r="P14" s="11"/>
      <c r="Q14" s="14">
        <v>0</v>
      </c>
      <c r="R14" s="11"/>
      <c r="S14" s="14">
        <v>45909660000</v>
      </c>
    </row>
    <row r="15" spans="1:19" ht="21.75" customHeight="1" x14ac:dyDescent="0.2">
      <c r="A15" s="6" t="s">
        <v>22</v>
      </c>
      <c r="C15" s="21" t="s">
        <v>128</v>
      </c>
      <c r="D15" s="11"/>
      <c r="E15" s="14">
        <v>96203778</v>
      </c>
      <c r="F15" s="11"/>
      <c r="G15" s="14">
        <v>740</v>
      </c>
      <c r="H15" s="11"/>
      <c r="I15" s="14">
        <v>71190795720</v>
      </c>
      <c r="J15" s="11"/>
      <c r="K15" s="14">
        <v>2220283609</v>
      </c>
      <c r="L15" s="11"/>
      <c r="M15" s="14">
        <v>68970512111</v>
      </c>
      <c r="N15" s="11"/>
      <c r="O15" s="14">
        <v>71190795720</v>
      </c>
      <c r="P15" s="11"/>
      <c r="Q15" s="14">
        <v>2220283609</v>
      </c>
      <c r="R15" s="11"/>
      <c r="S15" s="14">
        <v>68970512111</v>
      </c>
    </row>
    <row r="16" spans="1:19" ht="21.75" customHeight="1" x14ac:dyDescent="0.2">
      <c r="A16" s="6" t="s">
        <v>42</v>
      </c>
      <c r="C16" s="21" t="s">
        <v>131</v>
      </c>
      <c r="D16" s="11"/>
      <c r="E16" s="14">
        <v>2535127</v>
      </c>
      <c r="F16" s="11"/>
      <c r="G16" s="14">
        <v>27400</v>
      </c>
      <c r="H16" s="11"/>
      <c r="I16" s="14">
        <v>0</v>
      </c>
      <c r="J16" s="11"/>
      <c r="K16" s="14">
        <v>0</v>
      </c>
      <c r="L16" s="11"/>
      <c r="M16" s="14">
        <v>0</v>
      </c>
      <c r="N16" s="11"/>
      <c r="O16" s="14">
        <v>69462479800</v>
      </c>
      <c r="P16" s="11"/>
      <c r="Q16" s="14">
        <v>0</v>
      </c>
      <c r="R16" s="11"/>
      <c r="S16" s="14">
        <v>69462479800</v>
      </c>
    </row>
    <row r="17" spans="1:19" ht="21.75" customHeight="1" x14ac:dyDescent="0.2">
      <c r="A17" s="6" t="s">
        <v>34</v>
      </c>
      <c r="C17" s="21" t="s">
        <v>127</v>
      </c>
      <c r="D17" s="11"/>
      <c r="E17" s="14">
        <v>13340211</v>
      </c>
      <c r="F17" s="11"/>
      <c r="G17" s="14">
        <v>800</v>
      </c>
      <c r="H17" s="11"/>
      <c r="I17" s="14">
        <v>10672168800</v>
      </c>
      <c r="J17" s="11"/>
      <c r="K17" s="14">
        <v>798045576</v>
      </c>
      <c r="L17" s="11"/>
      <c r="M17" s="14">
        <v>9874123224</v>
      </c>
      <c r="N17" s="11"/>
      <c r="O17" s="14">
        <v>10672168800</v>
      </c>
      <c r="P17" s="11"/>
      <c r="Q17" s="14">
        <v>798045576</v>
      </c>
      <c r="R17" s="11"/>
      <c r="S17" s="14">
        <v>9874123224</v>
      </c>
    </row>
    <row r="18" spans="1:19" ht="21.75" customHeight="1" x14ac:dyDescent="0.2">
      <c r="A18" s="6" t="s">
        <v>51</v>
      </c>
      <c r="C18" s="21" t="s">
        <v>132</v>
      </c>
      <c r="D18" s="11"/>
      <c r="E18" s="14">
        <v>14185143</v>
      </c>
      <c r="F18" s="11"/>
      <c r="G18" s="14">
        <v>1910</v>
      </c>
      <c r="H18" s="11"/>
      <c r="I18" s="14">
        <v>0</v>
      </c>
      <c r="J18" s="11"/>
      <c r="K18" s="14">
        <v>0</v>
      </c>
      <c r="L18" s="11"/>
      <c r="M18" s="14">
        <v>0</v>
      </c>
      <c r="N18" s="11"/>
      <c r="O18" s="14">
        <v>27093623130</v>
      </c>
      <c r="P18" s="11"/>
      <c r="Q18" s="14">
        <v>1507148505</v>
      </c>
      <c r="R18" s="11"/>
      <c r="S18" s="14">
        <v>25586474625</v>
      </c>
    </row>
    <row r="19" spans="1:19" ht="21.75" customHeight="1" x14ac:dyDescent="0.2">
      <c r="A19" s="6" t="s">
        <v>56</v>
      </c>
      <c r="C19" s="21" t="s">
        <v>9</v>
      </c>
      <c r="D19" s="11"/>
      <c r="E19" s="14">
        <v>37252222</v>
      </c>
      <c r="F19" s="11"/>
      <c r="G19" s="14">
        <v>350</v>
      </c>
      <c r="H19" s="11"/>
      <c r="I19" s="14">
        <v>13038277700</v>
      </c>
      <c r="J19" s="11"/>
      <c r="K19" s="14">
        <v>1005480328</v>
      </c>
      <c r="L19" s="11"/>
      <c r="M19" s="14">
        <v>12032797372</v>
      </c>
      <c r="N19" s="11"/>
      <c r="O19" s="14">
        <v>13038277700</v>
      </c>
      <c r="P19" s="11"/>
      <c r="Q19" s="14">
        <v>1005480328</v>
      </c>
      <c r="R19" s="11"/>
      <c r="S19" s="14">
        <v>12032797372</v>
      </c>
    </row>
    <row r="20" spans="1:19" ht="21.75" customHeight="1" x14ac:dyDescent="0.2">
      <c r="A20" s="6" t="s">
        <v>28</v>
      </c>
      <c r="C20" s="21" t="s">
        <v>127</v>
      </c>
      <c r="D20" s="11"/>
      <c r="E20" s="14">
        <v>92056591</v>
      </c>
      <c r="F20" s="11"/>
      <c r="G20" s="14">
        <v>1110</v>
      </c>
      <c r="H20" s="11"/>
      <c r="I20" s="14">
        <v>102182816010</v>
      </c>
      <c r="J20" s="11"/>
      <c r="K20" s="14">
        <v>764113512</v>
      </c>
      <c r="L20" s="11"/>
      <c r="M20" s="14">
        <v>101418702498</v>
      </c>
      <c r="N20" s="11"/>
      <c r="O20" s="14">
        <v>102182816010</v>
      </c>
      <c r="P20" s="11"/>
      <c r="Q20" s="14">
        <v>764113512</v>
      </c>
      <c r="R20" s="11"/>
      <c r="S20" s="14">
        <v>101418702498</v>
      </c>
    </row>
    <row r="21" spans="1:19" ht="21.75" customHeight="1" x14ac:dyDescent="0.2">
      <c r="A21" s="6" t="s">
        <v>44</v>
      </c>
      <c r="C21" s="21" t="s">
        <v>133</v>
      </c>
      <c r="D21" s="11"/>
      <c r="E21" s="14">
        <v>58840073</v>
      </c>
      <c r="F21" s="11"/>
      <c r="G21" s="14">
        <v>310</v>
      </c>
      <c r="H21" s="11"/>
      <c r="I21" s="14">
        <v>0</v>
      </c>
      <c r="J21" s="11"/>
      <c r="K21" s="14">
        <v>0</v>
      </c>
      <c r="L21" s="11"/>
      <c r="M21" s="14">
        <v>0</v>
      </c>
      <c r="N21" s="11"/>
      <c r="O21" s="14">
        <v>18240422630</v>
      </c>
      <c r="P21" s="11"/>
      <c r="Q21" s="14">
        <v>766002000</v>
      </c>
      <c r="R21" s="11"/>
      <c r="S21" s="14">
        <v>17474420630</v>
      </c>
    </row>
    <row r="22" spans="1:19" ht="21.75" customHeight="1" x14ac:dyDescent="0.2">
      <c r="A22" s="6" t="s">
        <v>47</v>
      </c>
      <c r="C22" s="21" t="s">
        <v>9</v>
      </c>
      <c r="D22" s="11"/>
      <c r="E22" s="14">
        <v>14456055</v>
      </c>
      <c r="F22" s="11"/>
      <c r="G22" s="14">
        <v>1700</v>
      </c>
      <c r="H22" s="11"/>
      <c r="I22" s="14">
        <v>24575293500</v>
      </c>
      <c r="J22" s="11"/>
      <c r="K22" s="14">
        <v>1692686032</v>
      </c>
      <c r="L22" s="11"/>
      <c r="M22" s="14">
        <v>22882607468</v>
      </c>
      <c r="N22" s="11"/>
      <c r="O22" s="14">
        <v>24575293500</v>
      </c>
      <c r="P22" s="11"/>
      <c r="Q22" s="14">
        <v>1692686032</v>
      </c>
      <c r="R22" s="11"/>
      <c r="S22" s="14">
        <v>22882607468</v>
      </c>
    </row>
    <row r="23" spans="1:19" ht="21.75" customHeight="1" x14ac:dyDescent="0.2">
      <c r="A23" s="6" t="s">
        <v>24</v>
      </c>
      <c r="C23" s="21" t="s">
        <v>134</v>
      </c>
      <c r="D23" s="11"/>
      <c r="E23" s="14">
        <v>399101</v>
      </c>
      <c r="F23" s="11"/>
      <c r="G23" s="14">
        <v>5800</v>
      </c>
      <c r="H23" s="11"/>
      <c r="I23" s="14">
        <v>2314785800</v>
      </c>
      <c r="J23" s="11"/>
      <c r="K23" s="14">
        <v>144209520</v>
      </c>
      <c r="L23" s="11"/>
      <c r="M23" s="14">
        <v>2170576280</v>
      </c>
      <c r="N23" s="11"/>
      <c r="O23" s="14">
        <v>2314785800</v>
      </c>
      <c r="P23" s="11"/>
      <c r="Q23" s="14">
        <v>144209520</v>
      </c>
      <c r="R23" s="11"/>
      <c r="S23" s="14">
        <v>2170576280</v>
      </c>
    </row>
    <row r="24" spans="1:19" ht="21.75" customHeight="1" x14ac:dyDescent="0.2">
      <c r="A24" s="6" t="s">
        <v>58</v>
      </c>
      <c r="C24" s="21" t="s">
        <v>135</v>
      </c>
      <c r="D24" s="11"/>
      <c r="E24" s="14">
        <v>15705173</v>
      </c>
      <c r="F24" s="11"/>
      <c r="G24" s="14">
        <v>650</v>
      </c>
      <c r="H24" s="11"/>
      <c r="I24" s="14">
        <v>10208362450</v>
      </c>
      <c r="J24" s="11"/>
      <c r="K24" s="14">
        <v>727313355</v>
      </c>
      <c r="L24" s="11"/>
      <c r="M24" s="14">
        <v>9481049095</v>
      </c>
      <c r="N24" s="11"/>
      <c r="O24" s="14">
        <v>10208362450</v>
      </c>
      <c r="P24" s="11"/>
      <c r="Q24" s="14">
        <v>727313355</v>
      </c>
      <c r="R24" s="11"/>
      <c r="S24" s="14">
        <v>9481049095</v>
      </c>
    </row>
    <row r="25" spans="1:19" ht="21.75" customHeight="1" x14ac:dyDescent="0.2">
      <c r="A25" s="6" t="s">
        <v>27</v>
      </c>
      <c r="C25" s="21" t="s">
        <v>129</v>
      </c>
      <c r="D25" s="11"/>
      <c r="E25" s="14">
        <v>700000</v>
      </c>
      <c r="F25" s="11"/>
      <c r="G25" s="14">
        <v>1100</v>
      </c>
      <c r="H25" s="11"/>
      <c r="I25" s="14">
        <v>770000000</v>
      </c>
      <c r="J25" s="11"/>
      <c r="K25" s="14">
        <v>37144720</v>
      </c>
      <c r="L25" s="11"/>
      <c r="M25" s="14">
        <v>732855280</v>
      </c>
      <c r="N25" s="11"/>
      <c r="O25" s="14">
        <v>770000000</v>
      </c>
      <c r="P25" s="11"/>
      <c r="Q25" s="14">
        <v>37144720</v>
      </c>
      <c r="R25" s="11"/>
      <c r="S25" s="14">
        <v>732855280</v>
      </c>
    </row>
    <row r="26" spans="1:19" ht="21.75" customHeight="1" x14ac:dyDescent="0.2">
      <c r="A26" s="6" t="s">
        <v>59</v>
      </c>
      <c r="C26" s="21" t="s">
        <v>136</v>
      </c>
      <c r="D26" s="11"/>
      <c r="E26" s="14">
        <v>125000</v>
      </c>
      <c r="F26" s="11"/>
      <c r="G26" s="14">
        <v>2050</v>
      </c>
      <c r="H26" s="11"/>
      <c r="I26" s="14">
        <v>256250000</v>
      </c>
      <c r="J26" s="11"/>
      <c r="K26" s="14">
        <v>16733355</v>
      </c>
      <c r="L26" s="11"/>
      <c r="M26" s="14">
        <v>239516645</v>
      </c>
      <c r="N26" s="11"/>
      <c r="O26" s="14">
        <v>256250000</v>
      </c>
      <c r="P26" s="11"/>
      <c r="Q26" s="14">
        <v>16733355</v>
      </c>
      <c r="R26" s="11"/>
      <c r="S26" s="14">
        <v>239516645</v>
      </c>
    </row>
    <row r="27" spans="1:19" ht="21.75" customHeight="1" x14ac:dyDescent="0.2">
      <c r="A27" s="6" t="s">
        <v>61</v>
      </c>
      <c r="C27" s="21" t="s">
        <v>134</v>
      </c>
      <c r="D27" s="11"/>
      <c r="E27" s="14">
        <v>219000</v>
      </c>
      <c r="F27" s="11"/>
      <c r="G27" s="14">
        <v>1177</v>
      </c>
      <c r="H27" s="11"/>
      <c r="I27" s="14">
        <v>257763000</v>
      </c>
      <c r="J27" s="11"/>
      <c r="K27" s="14">
        <v>0</v>
      </c>
      <c r="L27" s="11"/>
      <c r="M27" s="14">
        <v>257763000</v>
      </c>
      <c r="N27" s="11"/>
      <c r="O27" s="14">
        <v>257763000</v>
      </c>
      <c r="P27" s="11"/>
      <c r="Q27" s="14">
        <v>0</v>
      </c>
      <c r="R27" s="11"/>
      <c r="S27" s="14">
        <v>257763000</v>
      </c>
    </row>
    <row r="28" spans="1:19" ht="21.75" customHeight="1" x14ac:dyDescent="0.2">
      <c r="A28" s="7" t="s">
        <v>35</v>
      </c>
      <c r="C28" s="26" t="s">
        <v>9</v>
      </c>
      <c r="D28" s="11"/>
      <c r="E28" s="23">
        <v>585000</v>
      </c>
      <c r="F28" s="11"/>
      <c r="G28" s="23">
        <v>414</v>
      </c>
      <c r="H28" s="11"/>
      <c r="I28" s="16">
        <v>242190000</v>
      </c>
      <c r="J28" s="11"/>
      <c r="K28" s="16">
        <v>17683714</v>
      </c>
      <c r="L28" s="11"/>
      <c r="M28" s="16">
        <v>224506286</v>
      </c>
      <c r="N28" s="11"/>
      <c r="O28" s="16">
        <f>242190000-2833</f>
        <v>242187167</v>
      </c>
      <c r="P28" s="11"/>
      <c r="Q28" s="16">
        <v>17683714</v>
      </c>
      <c r="R28" s="11"/>
      <c r="S28" s="16">
        <f>O28-Q28</f>
        <v>224503453</v>
      </c>
    </row>
    <row r="29" spans="1:19" ht="21.75" customHeight="1" x14ac:dyDescent="0.2">
      <c r="A29" s="9" t="s">
        <v>62</v>
      </c>
      <c r="C29" s="23"/>
      <c r="D29" s="25"/>
      <c r="E29" s="23"/>
      <c r="F29" s="25"/>
      <c r="G29" s="23"/>
      <c r="H29" s="11"/>
      <c r="I29" s="18">
        <v>360297510502</v>
      </c>
      <c r="J29" s="11"/>
      <c r="K29" s="18">
        <v>12898998721</v>
      </c>
      <c r="L29" s="11"/>
      <c r="M29" s="18">
        <v>347398511781</v>
      </c>
      <c r="N29" s="11"/>
      <c r="O29" s="18">
        <f>SUM(O8:O28)</f>
        <v>521003693229</v>
      </c>
      <c r="P29" s="11"/>
      <c r="Q29" s="18">
        <v>15172149226</v>
      </c>
      <c r="R29" s="11"/>
      <c r="S29" s="18">
        <f>SUM(S8:S28)</f>
        <v>505831544003</v>
      </c>
    </row>
    <row r="31" spans="1:19" x14ac:dyDescent="0.2">
      <c r="Q31" s="28"/>
    </row>
    <row r="32" spans="1:19" x14ac:dyDescent="0.2">
      <c r="S32" s="28"/>
    </row>
    <row r="33" spans="9:19" x14ac:dyDescent="0.2">
      <c r="I33" s="28"/>
    </row>
    <row r="34" spans="9:19" x14ac:dyDescent="0.2">
      <c r="I34" s="28"/>
      <c r="S34" s="28"/>
    </row>
    <row r="35" spans="9:19" x14ac:dyDescent="0.2">
      <c r="S35" s="28"/>
    </row>
    <row r="37" spans="9:19" x14ac:dyDescent="0.2">
      <c r="I37" s="28"/>
    </row>
    <row r="38" spans="9:19" x14ac:dyDescent="0.2">
      <c r="I38" s="28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workbookViewId="0">
      <selection activeCell="G22" sqref="G22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21.75" customHeight="1" x14ac:dyDescent="0.2">
      <c r="A2" s="42" t="s">
        <v>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21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ht="14.45" customHeight="1" x14ac:dyDescent="0.2"/>
    <row r="5" spans="1:13" ht="14.45" customHeight="1" x14ac:dyDescent="0.2">
      <c r="A5" s="43" t="s">
        <v>139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3" ht="14.45" customHeight="1" x14ac:dyDescent="0.2">
      <c r="A6" s="44" t="s">
        <v>84</v>
      </c>
      <c r="C6" s="44" t="s">
        <v>100</v>
      </c>
      <c r="D6" s="44"/>
      <c r="E6" s="44"/>
      <c r="F6" s="44"/>
      <c r="G6" s="44"/>
      <c r="I6" s="44" t="s">
        <v>101</v>
      </c>
      <c r="J6" s="44"/>
      <c r="K6" s="44"/>
      <c r="L6" s="44"/>
      <c r="M6" s="44"/>
    </row>
    <row r="7" spans="1:13" ht="29.1" customHeight="1" x14ac:dyDescent="0.2">
      <c r="A7" s="44"/>
      <c r="C7" s="10" t="s">
        <v>137</v>
      </c>
      <c r="D7" s="3"/>
      <c r="E7" s="10" t="s">
        <v>125</v>
      </c>
      <c r="F7" s="3"/>
      <c r="G7" s="10" t="s">
        <v>138</v>
      </c>
      <c r="I7" s="10" t="s">
        <v>137</v>
      </c>
      <c r="J7" s="3"/>
      <c r="K7" s="10" t="s">
        <v>125</v>
      </c>
      <c r="L7" s="3"/>
      <c r="M7" s="10" t="s">
        <v>138</v>
      </c>
    </row>
    <row r="8" spans="1:13" ht="21.75" customHeight="1" x14ac:dyDescent="0.2">
      <c r="A8" s="5" t="s">
        <v>146</v>
      </c>
      <c r="C8" s="12">
        <v>35004746</v>
      </c>
      <c r="D8" s="11"/>
      <c r="E8" s="12">
        <v>3231</v>
      </c>
      <c r="F8" s="11"/>
      <c r="G8" s="12">
        <f>C8-E8</f>
        <v>35001515</v>
      </c>
      <c r="H8" s="11"/>
      <c r="I8" s="12">
        <v>35004746</v>
      </c>
      <c r="J8" s="11"/>
      <c r="K8" s="12">
        <v>0</v>
      </c>
      <c r="L8" s="11"/>
      <c r="M8" s="12">
        <v>35004746</v>
      </c>
    </row>
    <row r="9" spans="1:13" ht="21.75" customHeight="1" thickBot="1" x14ac:dyDescent="0.25">
      <c r="A9" s="9" t="s">
        <v>62</v>
      </c>
      <c r="C9" s="18">
        <f>SUM(C8)</f>
        <v>35004746</v>
      </c>
      <c r="D9" s="23">
        <f t="shared" ref="D9:L9" si="0">SUM(D8)</f>
        <v>0</v>
      </c>
      <c r="E9" s="18">
        <f t="shared" si="0"/>
        <v>3231</v>
      </c>
      <c r="F9" s="23">
        <f t="shared" si="0"/>
        <v>0</v>
      </c>
      <c r="G9" s="18">
        <f>SUM(G8)</f>
        <v>35001515</v>
      </c>
      <c r="H9" s="23">
        <f t="shared" si="0"/>
        <v>0</v>
      </c>
      <c r="I9" s="18">
        <f>SUM(I8)</f>
        <v>35004746</v>
      </c>
      <c r="J9" s="23">
        <f t="shared" si="0"/>
        <v>0</v>
      </c>
      <c r="K9" s="18">
        <f t="shared" si="0"/>
        <v>0</v>
      </c>
      <c r="L9" s="23">
        <f t="shared" si="0"/>
        <v>0</v>
      </c>
      <c r="M9" s="18">
        <f>SUM(M8)</f>
        <v>35004746</v>
      </c>
    </row>
    <row r="10" spans="1:13" ht="13.5" thickTop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سهام</vt:lpstr>
      <vt:lpstr>تعدیل قیمت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'تعدیل قیمت'!Print_Area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Reyhane Banki</dc:creator>
  <dc:description/>
  <cp:lastModifiedBy>Reyhane Banki</cp:lastModifiedBy>
  <dcterms:created xsi:type="dcterms:W3CDTF">2026-07-28T06:09:25Z</dcterms:created>
  <dcterms:modified xsi:type="dcterms:W3CDTF">2026-07-29T07:53:30Z</dcterms:modified>
</cp:coreProperties>
</file>