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تجارت شاخصی کاردان\گزارش افشا پرتفو\1405\5\"/>
    </mc:Choice>
  </mc:AlternateContent>
  <xr:revisionPtr revIDLastSave="0" documentId="13_ncr:1_{76A6BDEE-5316-49D3-A040-E8029AF0BA70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سهام" sheetId="2" r:id="rId1"/>
    <sheet name="تعدیل قیمت" sheetId="6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1">'تعدیل قیمت'!$A$1:$N$10</definedName>
    <definedName name="_xlnm.Print_Area" localSheetId="3">درآمد!$A$1:$K$13</definedName>
    <definedName name="_xlnm.Print_Area" localSheetId="5">'درآمد سپرده بانکی'!$A$1:$K$10</definedName>
    <definedName name="_xlnm.Print_Area" localSheetId="4">'درآمد سرمایه گذاری در سهام'!$A$1:$X$60</definedName>
    <definedName name="_xlnm.Print_Area" localSheetId="7">'درآمد سود سهام'!$A$1:$T$34</definedName>
    <definedName name="_xlnm.Print_Area" localSheetId="10">'درآمد ناشی از تغییر قیمت اوراق'!$A$1:$S$43</definedName>
    <definedName name="_xlnm.Print_Area" localSheetId="9">'درآمد ناشی از فروش'!$A$1:$S$31</definedName>
    <definedName name="_xlnm.Print_Area" localSheetId="6">'سایر درآمدها'!$A$1:$G$11</definedName>
    <definedName name="_xlnm.Print_Area" localSheetId="2">سپرده!$A$1:$M$11</definedName>
    <definedName name="_xlnm.Print_Area" localSheetId="8">'سود سپرده بانکی'!$A$1:$N$10</definedName>
    <definedName name="_xlnm.Print_Area" localSheetId="0">سهام!$A$1:$AC$47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8" l="1"/>
  <c r="U60" i="9"/>
  <c r="S60" i="9"/>
  <c r="Q60" i="9"/>
  <c r="N60" i="9"/>
  <c r="U50" i="9"/>
  <c r="W50" i="9" s="1"/>
  <c r="W60" i="9" s="1"/>
  <c r="N50" i="9"/>
  <c r="H60" i="9"/>
  <c r="F60" i="9"/>
  <c r="D60" i="9"/>
  <c r="S34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9" i="15"/>
  <c r="S8" i="15"/>
  <c r="J10" i="13"/>
  <c r="J9" i="13"/>
  <c r="J8" i="13"/>
  <c r="F10" i="13"/>
  <c r="F9" i="13"/>
  <c r="F8" i="13"/>
  <c r="W59" i="9"/>
  <c r="W58" i="9"/>
  <c r="W57" i="9"/>
  <c r="W56" i="9"/>
  <c r="W55" i="9"/>
  <c r="W54" i="9"/>
  <c r="W53" i="9"/>
  <c r="W52" i="9"/>
  <c r="W51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9" i="9"/>
  <c r="F12" i="8"/>
  <c r="J12" i="8" s="1"/>
  <c r="F11" i="8"/>
  <c r="J11" i="8" s="1"/>
  <c r="J10" i="8"/>
  <c r="J9" i="8"/>
  <c r="L11" i="7"/>
  <c r="L10" i="7"/>
  <c r="L9" i="7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I11" i="19"/>
  <c r="I9" i="19"/>
  <c r="I10" i="19"/>
  <c r="I8" i="19"/>
  <c r="J12" i="9"/>
  <c r="J11" i="9"/>
  <c r="J1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9" i="9"/>
  <c r="E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42" i="21"/>
  <c r="I43" i="21" s="1"/>
  <c r="E43" i="21"/>
  <c r="E42" i="21"/>
  <c r="O43" i="21"/>
  <c r="M42" i="21"/>
  <c r="M43" i="21" s="1"/>
  <c r="I10" i="18"/>
  <c r="O34" i="15"/>
  <c r="O33" i="15"/>
  <c r="H10" i="13"/>
  <c r="Z47" i="2"/>
  <c r="Z46" i="2"/>
  <c r="J47" i="2"/>
  <c r="J44" i="2"/>
  <c r="G31" i="19" l="1"/>
  <c r="I31" i="19"/>
  <c r="J60" i="9"/>
  <c r="F8" i="8" s="1"/>
  <c r="L9" i="9" s="1"/>
  <c r="Q42" i="21"/>
  <c r="Q43" i="21" s="1"/>
  <c r="J8" i="8" l="1"/>
  <c r="J13" i="8" s="1"/>
  <c r="H8" i="8"/>
  <c r="H12" i="8"/>
  <c r="H11" i="8"/>
  <c r="L12" i="9"/>
  <c r="L11" i="9"/>
  <c r="H9" i="8"/>
  <c r="H10" i="8"/>
  <c r="L54" i="9"/>
  <c r="L46" i="9"/>
  <c r="L38" i="9"/>
  <c r="L30" i="9"/>
  <c r="L22" i="9"/>
  <c r="L14" i="9"/>
  <c r="L47" i="9"/>
  <c r="L53" i="9"/>
  <c r="L45" i="9"/>
  <c r="L37" i="9"/>
  <c r="L29" i="9"/>
  <c r="L21" i="9"/>
  <c r="L13" i="9"/>
  <c r="L23" i="9"/>
  <c r="L52" i="9"/>
  <c r="L44" i="9"/>
  <c r="L36" i="9"/>
  <c r="L28" i="9"/>
  <c r="L20" i="9"/>
  <c r="L59" i="9"/>
  <c r="L51" i="9"/>
  <c r="L43" i="9"/>
  <c r="L35" i="9"/>
  <c r="L27" i="9"/>
  <c r="L19" i="9"/>
  <c r="L39" i="9"/>
  <c r="L58" i="9"/>
  <c r="L50" i="9"/>
  <c r="L42" i="9"/>
  <c r="L34" i="9"/>
  <c r="L26" i="9"/>
  <c r="L18" i="9"/>
  <c r="L55" i="9"/>
  <c r="L57" i="9"/>
  <c r="L49" i="9"/>
  <c r="L41" i="9"/>
  <c r="L33" i="9"/>
  <c r="L25" i="9"/>
  <c r="L17" i="9"/>
  <c r="L15" i="9"/>
  <c r="L56" i="9"/>
  <c r="L48" i="9"/>
  <c r="L40" i="9"/>
  <c r="L32" i="9"/>
  <c r="L24" i="9"/>
  <c r="L16" i="9"/>
  <c r="L31" i="9"/>
  <c r="L10" i="9"/>
  <c r="L60" i="9" l="1"/>
  <c r="H13" i="8"/>
</calcChain>
</file>

<file path=xl/sharedStrings.xml><?xml version="1.0" encoding="utf-8"?>
<sst xmlns="http://schemas.openxmlformats.org/spreadsheetml/2006/main" count="395" uniqueCount="152">
  <si>
    <t>صندوق سرمایه‌گذاری تجارت شاخصی کاردان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</si>
  <si>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</si>
  <si>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</si>
  <si>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</si>
  <si>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</si>
  <si>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</si>
  <si>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</si>
  <si>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</si>
  <si>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</si>
  <si>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</si>
  <si>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</si>
  <si>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</si>
  <si>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</si>
  <si>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</si>
  <si>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</si>
  <si>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</si>
  <si>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</si>
  <si>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</si>
  <si>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</si>
  <si>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بانک‌اقتصادنوین‌</t>
  </si>
  <si>
    <t>پالایش نفت اصفهان</t>
  </si>
  <si>
    <t>پالایش نفت بندرعباس</t>
  </si>
  <si>
    <t>پاکدیس</t>
  </si>
  <si>
    <t>پتروشیمی پردیس</t>
  </si>
  <si>
    <t>پتروشیمی نوری</t>
  </si>
  <si>
    <t>پدیده شیمی قرن</t>
  </si>
  <si>
    <t>پست بانک ایران</t>
  </si>
  <si>
    <t>تایدواترخاورمیانه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</si>
  <si>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</si>
  <si>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</si>
  <si>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</si>
  <si>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</si>
  <si>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</si>
  <si>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</si>
  <si>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سرمایه‌گذاری‌ سپه‌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</si>
  <si>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</si>
  <si>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</si>
  <si>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</si>
  <si>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</si>
  <si>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</si>
  <si>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</si>
  <si>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شیشه‌ همدان‌</t>
  </si>
  <si>
    <t>فجر انرژی خلیج فارس</t>
  </si>
  <si>
    <t>فولاد مبارکه اصفهان</t>
  </si>
  <si>
    <t>قند لرستان‌</t>
  </si>
  <si>
    <t>گروه‌بهمن‌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</si>
  <si>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</si>
  <si>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</si>
  <si>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</si>
  <si>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</si>
  <si>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</si>
  <si>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</si>
  <si>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</si>
  <si>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کنتورسازی‌ایران‌</t>
  </si>
  <si>
    <t>کولان سل</t>
  </si>
  <si>
    <t>احیا استیل فولاد بافت</t>
  </si>
  <si>
    <t>سرمایه گذاری تامین اجتماعی</t>
  </si>
  <si>
    <t>جمع</t>
  </si>
  <si>
    <t>نام سهام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</si>
  <si>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</si>
  <si>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</si>
  <si>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</si>
  <si>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</si>
  <si>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</si>
  <si>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</si>
  <si>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</si>
  <si>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</si>
  <si>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</si>
  <si>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</si>
  <si>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</si>
  <si>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</si>
  <si>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</si>
  <si>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</si>
  <si>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</si>
  <si>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ملت پالایشگاه تهران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</si>
  <si>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</si>
  <si>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</si>
  <si>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</si>
  <si>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</si>
  <si>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</si>
  <si>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</si>
  <si>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</si>
  <si>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</si>
  <si>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</si>
  <si>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</si>
  <si>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</si>
  <si>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</si>
  <si>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</si>
  <si>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</si>
  <si>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</si>
  <si>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</si>
  <si>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</si>
  <si>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</si>
  <si>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</si>
  <si>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</si>
  <si>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</si>
  <si>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</si>
  <si>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</si>
  <si>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</si>
  <si>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</si>
  <si>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گروه توسعه ملی</t>
  </si>
  <si>
    <t>ح . سنگ آهن گهرزمین</t>
  </si>
  <si>
    <t>نیان باتری خاوران</t>
  </si>
  <si>
    <t>ایران‌ خودرو</t>
  </si>
  <si>
    <t>دارویی‌ لقمان‌</t>
  </si>
  <si>
    <t>کارخانجات تولیدی نیروترانسفو</t>
  </si>
  <si>
    <t>کیمیا کالای رازی</t>
  </si>
  <si>
    <t>صنعتی‌ بهشهر</t>
  </si>
  <si>
    <t>مجتمع کاشی و سنگ پرسپولیس یزد</t>
  </si>
  <si>
    <t>کشت وصنعت و دامپروری پگاه فارس</t>
  </si>
  <si>
    <t>دارویی ره آورد تامین</t>
  </si>
  <si>
    <t>آلومینیوم‌ایران‌</t>
  </si>
  <si>
    <t>کشاورزی و دامپروری بینالود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</si>
  <si>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</si>
  <si>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</si>
  <si>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</si>
  <si>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</si>
  <si>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</si>
  <si>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</si>
  <si>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</si>
  <si>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</si>
  <si>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</si>
  <si>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</si>
  <si>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</si>
  <si>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</si>
  <si>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</si>
  <si>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</si>
  <si>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</si>
  <si>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</si>
  <si>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</si>
  <si>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1405/04/30</t>
  </si>
  <si>
    <t>1405/04/07</t>
  </si>
  <si>
    <t>1405/03/20</t>
  </si>
  <si>
    <t>1405/05/11</t>
  </si>
  <si>
    <t>1405/03/19</t>
  </si>
  <si>
    <t>1405/03/24</t>
  </si>
  <si>
    <t>1405/05/18</t>
  </si>
  <si>
    <t>1405/03/03</t>
  </si>
  <si>
    <t>1405/04/10</t>
  </si>
  <si>
    <t>1405/04/24</t>
  </si>
  <si>
    <t>1405/04/21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</si>
  <si>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</si>
  <si>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</si>
  <si>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</si>
  <si>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</si>
  <si>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</si>
  <si>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</si>
  <si>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</si>
  <si>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</si>
  <si>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</si>
  <si>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بانک تجارت</t>
  </si>
  <si>
    <t>بانک ملت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</si>
</sst>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_ * #,##0_-_ ;_ * #,##0\-_ ;_ * &quot;-&quot;??_-_ ;_ @_ "/>
    <numFmt numFmtId="165" formatCode="_ * #,##0.00_-_ر_ي_ا_ل_ ;_ * #,##0.00\-_ر_ي_ا_ل_ ;_ * &quot;-&quot;??_-_ر_ي_ا_ل_ ;_ @_ "/>
    <numFmt numFmtId="166" formatCode="_ * #,##0_-_ر_ي_ا_ل_ ;_ * #,##0\-_ر_ي_ا_ل_ ;_ * &quot;-&quot;??_-_ر_ي_ا_ل_ ;_ @_ "/>
  </numFmts>
  <fonts count="7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333333"/>
      <name val="IRANSan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4" fillId="0" borderId="2" xfId="0" applyFont="1" applyBorder="1" applyAlignment="1">
      <alignment vertical="top"/>
    </xf>
    <xf numFmtId="3" fontId="0" fillId="0" borderId="0" xfId="0" applyNumberFormat="1" applyAlignment="1">
      <alignment horizontal="center" vertical="center"/>
    </xf>
    <xf numFmtId="3" fontId="6" fillId="0" borderId="0" xfId="0" applyNumberFormat="1" applyFont="1" applyAlignment="1">
      <alignment horizontal="left"/>
    </xf>
    <xf numFmtId="164" fontId="0" fillId="0" borderId="0" xfId="1" applyNumberFormat="1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2"/>
  <sheetViews>
    <sheetView rightToLeft="1" tabSelected="1" workbookViewId="0">
      <selection activeCell="AB10" sqref="AB10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3.5703125" bestFit="1" customWidth="1"/>
    <col min="7" max="7" width="1.28515625" customWidth="1"/>
    <col min="8" max="8" width="19" bestFit="1" customWidth="1"/>
    <col min="9" max="9" width="1.28515625" customWidth="1"/>
    <col min="10" max="10" width="18.85546875" bestFit="1" customWidth="1"/>
    <col min="11" max="11" width="1.28515625" customWidth="1"/>
    <col min="12" max="12" width="12.140625" bestFit="1" customWidth="1"/>
    <col min="13" max="13" width="1.28515625" customWidth="1"/>
    <col min="14" max="14" width="16.140625" bestFit="1" customWidth="1"/>
    <col min="15" max="15" width="1.28515625" customWidth="1"/>
    <col min="16" max="16" width="12.85546875" bestFit="1" customWidth="1"/>
    <col min="17" max="17" width="1.28515625" customWidth="1"/>
    <col min="18" max="18" width="16" bestFit="1" customWidth="1"/>
    <col min="19" max="19" width="1.28515625" customWidth="1"/>
    <col min="20" max="20" width="13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9" bestFit="1" customWidth="1"/>
    <col min="27" max="27" width="1.28515625" customWidth="1"/>
    <col min="28" max="28" width="18.28515625" bestFit="1" customWidth="1"/>
    <col min="29" max="29" width="0.28515625" customWidth="1"/>
    <col min="30" max="30" width="17.42578125" bestFit="1" customWidth="1"/>
  </cols>
  <sheetData>
    <row r="1" spans="1:30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30" ht="21.7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30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</row>
    <row r="4" spans="1:30" ht="14.45" customHeight="1">
      <c r="A4" s="1" t="s">
        <v>3</v>
      </c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30" ht="14.45" customHeight="1">
      <c r="A5" s="38" t="s">
        <v>5</v>
      </c>
      <c r="B5" s="38"/>
      <c r="C5" s="38" t="s">
        <v>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30" ht="14.45" customHeight="1">
      <c r="F6" s="39" t="s">
        <v>7</v>
      </c>
      <c r="G6" s="39"/>
      <c r="H6" s="39"/>
      <c r="I6" s="39"/>
      <c r="J6" s="39"/>
      <c r="L6" s="39" t="s">
        <v>8</v>
      </c>
      <c r="M6" s="39"/>
      <c r="N6" s="39"/>
      <c r="O6" s="39"/>
      <c r="P6" s="39"/>
      <c r="Q6" s="39"/>
      <c r="R6" s="39"/>
      <c r="T6" s="39" t="s">
        <v>9</v>
      </c>
      <c r="U6" s="39"/>
      <c r="V6" s="39"/>
      <c r="W6" s="39"/>
      <c r="X6" s="39"/>
      <c r="Y6" s="39"/>
      <c r="Z6" s="39"/>
      <c r="AA6" s="39"/>
      <c r="AB6" s="39"/>
    </row>
    <row r="7" spans="1:30" ht="14.45" customHeight="1">
      <c r="F7" s="3"/>
      <c r="G7" s="3"/>
      <c r="H7" s="3"/>
      <c r="I7" s="3"/>
      <c r="J7" s="3"/>
      <c r="L7" s="40" t="s">
        <v>10</v>
      </c>
      <c r="M7" s="40"/>
      <c r="N7" s="40"/>
      <c r="O7" s="3"/>
      <c r="P7" s="40" t="s">
        <v>11</v>
      </c>
      <c r="Q7" s="40"/>
      <c r="R7" s="40"/>
      <c r="T7" s="3"/>
      <c r="U7" s="3"/>
      <c r="V7" s="3"/>
      <c r="W7" s="3"/>
      <c r="X7" s="3"/>
      <c r="Y7" s="3"/>
      <c r="Z7" s="3"/>
      <c r="AA7" s="3"/>
      <c r="AB7" s="3"/>
    </row>
    <row r="8" spans="1:30" ht="14.45" customHeight="1">
      <c r="A8" s="39" t="s">
        <v>12</v>
      </c>
      <c r="B8" s="39"/>
      <c r="C8" s="39"/>
      <c r="E8" s="39" t="s">
        <v>13</v>
      </c>
      <c r="F8" s="39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 ht="21.75" customHeight="1">
      <c r="A9" s="41" t="s">
        <v>19</v>
      </c>
      <c r="B9" s="41"/>
      <c r="C9" s="41"/>
      <c r="E9" s="42">
        <v>67853162</v>
      </c>
      <c r="F9" s="42"/>
      <c r="G9" s="16"/>
      <c r="H9" s="17">
        <v>102914040061</v>
      </c>
      <c r="I9" s="16"/>
      <c r="J9" s="17">
        <v>187510309905.806</v>
      </c>
      <c r="K9" s="16"/>
      <c r="L9" s="17">
        <v>64800000</v>
      </c>
      <c r="M9" s="16"/>
      <c r="N9" s="17">
        <v>198505667638</v>
      </c>
      <c r="O9" s="16"/>
      <c r="P9" s="17">
        <v>0</v>
      </c>
      <c r="Q9" s="16"/>
      <c r="R9" s="17">
        <v>0</v>
      </c>
      <c r="S9" s="16"/>
      <c r="T9" s="17">
        <v>132653162</v>
      </c>
      <c r="U9" s="16"/>
      <c r="V9" s="17">
        <v>3390</v>
      </c>
      <c r="W9" s="16"/>
      <c r="X9" s="17">
        <v>301419707699</v>
      </c>
      <c r="Y9" s="16"/>
      <c r="Z9" s="17">
        <v>446218082865.73901</v>
      </c>
      <c r="AA9" s="16"/>
      <c r="AB9" s="18">
        <f>Z9/14296115652425*100</f>
        <v>3.1212540085323708</v>
      </c>
      <c r="AD9" s="35"/>
    </row>
    <row r="10" spans="1:30" ht="21.75" customHeight="1">
      <c r="A10" s="43" t="s">
        <v>20</v>
      </c>
      <c r="B10" s="43"/>
      <c r="C10" s="43"/>
      <c r="E10" s="44">
        <v>96203778</v>
      </c>
      <c r="F10" s="44"/>
      <c r="G10" s="16"/>
      <c r="H10" s="19">
        <v>358582581899</v>
      </c>
      <c r="I10" s="16"/>
      <c r="J10" s="19">
        <v>899234356738.88501</v>
      </c>
      <c r="K10" s="16"/>
      <c r="L10" s="19">
        <v>0</v>
      </c>
      <c r="M10" s="16"/>
      <c r="N10" s="19">
        <v>0</v>
      </c>
      <c r="O10" s="16"/>
      <c r="P10" s="19">
        <v>0</v>
      </c>
      <c r="Q10" s="16"/>
      <c r="R10" s="19">
        <v>0</v>
      </c>
      <c r="S10" s="16"/>
      <c r="T10" s="19">
        <v>96203778</v>
      </c>
      <c r="U10" s="16"/>
      <c r="V10" s="19">
        <v>11300</v>
      </c>
      <c r="W10" s="16"/>
      <c r="X10" s="19">
        <v>358582581899</v>
      </c>
      <c r="Y10" s="16"/>
      <c r="Z10" s="19">
        <v>1078699387595.48</v>
      </c>
      <c r="AA10" s="16"/>
      <c r="AB10" s="20">
        <f t="shared" ref="AB10:AB46" si="0">Z10/14296115652425*100</f>
        <v>7.5454019386902758</v>
      </c>
    </row>
    <row r="11" spans="1:30" ht="21.75" customHeight="1">
      <c r="A11" s="43" t="s">
        <v>21</v>
      </c>
      <c r="B11" s="43"/>
      <c r="C11" s="43"/>
      <c r="E11" s="44">
        <v>37450989</v>
      </c>
      <c r="F11" s="44"/>
      <c r="G11" s="16"/>
      <c r="H11" s="19">
        <v>178368018250</v>
      </c>
      <c r="I11" s="16"/>
      <c r="J11" s="19">
        <v>411749340833.73199</v>
      </c>
      <c r="K11" s="16"/>
      <c r="L11" s="19">
        <v>10700000</v>
      </c>
      <c r="M11" s="16"/>
      <c r="N11" s="19">
        <v>129707622282</v>
      </c>
      <c r="O11" s="16"/>
      <c r="P11" s="19">
        <v>0</v>
      </c>
      <c r="Q11" s="16"/>
      <c r="R11" s="19">
        <v>0</v>
      </c>
      <c r="S11" s="16"/>
      <c r="T11" s="19">
        <v>48150989</v>
      </c>
      <c r="U11" s="16"/>
      <c r="V11" s="19">
        <v>12050</v>
      </c>
      <c r="W11" s="16"/>
      <c r="X11" s="19">
        <v>308075640532</v>
      </c>
      <c r="Y11" s="16"/>
      <c r="Z11" s="19">
        <v>575734321353.11096</v>
      </c>
      <c r="AA11" s="16"/>
      <c r="AB11" s="20">
        <f t="shared" si="0"/>
        <v>4.0272080567244934</v>
      </c>
    </row>
    <row r="12" spans="1:30" ht="21.75" customHeight="1">
      <c r="A12" s="43" t="s">
        <v>22</v>
      </c>
      <c r="B12" s="43"/>
      <c r="C12" s="43"/>
      <c r="E12" s="44">
        <v>1706234</v>
      </c>
      <c r="F12" s="44"/>
      <c r="G12" s="16"/>
      <c r="H12" s="19">
        <v>15365756304</v>
      </c>
      <c r="I12" s="16"/>
      <c r="J12" s="19">
        <v>18311972677.7229</v>
      </c>
      <c r="K12" s="16"/>
      <c r="L12" s="19">
        <v>0</v>
      </c>
      <c r="M12" s="16"/>
      <c r="N12" s="19">
        <v>0</v>
      </c>
      <c r="O12" s="16"/>
      <c r="P12" s="19">
        <v>0</v>
      </c>
      <c r="Q12" s="16"/>
      <c r="R12" s="19">
        <v>0</v>
      </c>
      <c r="S12" s="16"/>
      <c r="T12" s="19">
        <v>1706234</v>
      </c>
      <c r="U12" s="16"/>
      <c r="V12" s="19">
        <v>12400</v>
      </c>
      <c r="W12" s="16"/>
      <c r="X12" s="19">
        <v>15365756304</v>
      </c>
      <c r="Y12" s="16"/>
      <c r="Z12" s="19">
        <v>20993755658.632</v>
      </c>
      <c r="AA12" s="16"/>
      <c r="AB12" s="20">
        <f t="shared" si="0"/>
        <v>0.14684936922058897</v>
      </c>
    </row>
    <row r="13" spans="1:30" ht="21.75" customHeight="1">
      <c r="A13" s="43" t="s">
        <v>23</v>
      </c>
      <c r="B13" s="43"/>
      <c r="C13" s="43"/>
      <c r="E13" s="44">
        <v>52179419</v>
      </c>
      <c r="F13" s="44"/>
      <c r="G13" s="16"/>
      <c r="H13" s="19">
        <v>242541189141</v>
      </c>
      <c r="I13" s="16"/>
      <c r="J13" s="19">
        <v>542095474794.13098</v>
      </c>
      <c r="K13" s="16"/>
      <c r="L13" s="19">
        <v>0</v>
      </c>
      <c r="M13" s="16"/>
      <c r="N13" s="19">
        <v>0</v>
      </c>
      <c r="O13" s="16"/>
      <c r="P13" s="19">
        <v>0</v>
      </c>
      <c r="Q13" s="16"/>
      <c r="R13" s="19">
        <v>0</v>
      </c>
      <c r="S13" s="16"/>
      <c r="T13" s="19">
        <v>52179419</v>
      </c>
      <c r="U13" s="16"/>
      <c r="V13" s="19">
        <v>10490</v>
      </c>
      <c r="W13" s="16"/>
      <c r="X13" s="19">
        <v>242541189141</v>
      </c>
      <c r="Y13" s="16"/>
      <c r="Z13" s="19">
        <v>543130996235.95398</v>
      </c>
      <c r="AA13" s="16"/>
      <c r="AB13" s="20">
        <f t="shared" si="0"/>
        <v>3.7991508283848034</v>
      </c>
    </row>
    <row r="14" spans="1:30" ht="21.75" customHeight="1">
      <c r="A14" s="43" t="s">
        <v>24</v>
      </c>
      <c r="B14" s="43"/>
      <c r="C14" s="43"/>
      <c r="E14" s="44">
        <v>8614506</v>
      </c>
      <c r="F14" s="44"/>
      <c r="G14" s="16"/>
      <c r="H14" s="19">
        <v>218067768572</v>
      </c>
      <c r="I14" s="16"/>
      <c r="J14" s="19">
        <v>411240232439.30798</v>
      </c>
      <c r="K14" s="16"/>
      <c r="L14" s="19">
        <v>5168704</v>
      </c>
      <c r="M14" s="16"/>
      <c r="N14" s="19">
        <v>0</v>
      </c>
      <c r="O14" s="16"/>
      <c r="P14" s="19">
        <v>0</v>
      </c>
      <c r="Q14" s="16"/>
      <c r="R14" s="19">
        <v>0</v>
      </c>
      <c r="S14" s="16"/>
      <c r="T14" s="19">
        <v>13783210</v>
      </c>
      <c r="U14" s="16"/>
      <c r="V14" s="19">
        <v>34390</v>
      </c>
      <c r="W14" s="16"/>
      <c r="X14" s="19">
        <v>218067768572</v>
      </c>
      <c r="Y14" s="16"/>
      <c r="Z14" s="19">
        <v>470340536404.61298</v>
      </c>
      <c r="AA14" s="16"/>
      <c r="AB14" s="20">
        <f t="shared" si="0"/>
        <v>3.289988328576726</v>
      </c>
    </row>
    <row r="15" spans="1:30" ht="21.75" customHeight="1">
      <c r="A15" s="43" t="s">
        <v>25</v>
      </c>
      <c r="B15" s="43"/>
      <c r="C15" s="43"/>
      <c r="E15" s="44">
        <v>700000</v>
      </c>
      <c r="F15" s="44"/>
      <c r="G15" s="16"/>
      <c r="H15" s="19">
        <v>11146615641</v>
      </c>
      <c r="I15" s="16"/>
      <c r="J15" s="19">
        <v>13565323170</v>
      </c>
      <c r="K15" s="16"/>
      <c r="L15" s="19">
        <v>0</v>
      </c>
      <c r="M15" s="16"/>
      <c r="N15" s="19">
        <v>0</v>
      </c>
      <c r="O15" s="16"/>
      <c r="P15" s="19">
        <v>-700000</v>
      </c>
      <c r="Q15" s="16"/>
      <c r="R15" s="19">
        <v>13968184851</v>
      </c>
      <c r="S15" s="16"/>
      <c r="T15" s="19">
        <v>0</v>
      </c>
      <c r="U15" s="16"/>
      <c r="V15" s="19">
        <v>0</v>
      </c>
      <c r="W15" s="16"/>
      <c r="X15" s="19">
        <v>0</v>
      </c>
      <c r="Y15" s="16"/>
      <c r="Z15" s="19">
        <v>0</v>
      </c>
      <c r="AA15" s="16"/>
      <c r="AB15" s="20">
        <f t="shared" si="0"/>
        <v>0</v>
      </c>
    </row>
    <row r="16" spans="1:30" ht="21.75" customHeight="1">
      <c r="A16" s="43" t="s">
        <v>26</v>
      </c>
      <c r="B16" s="43"/>
      <c r="C16" s="43"/>
      <c r="E16" s="44">
        <v>92056591</v>
      </c>
      <c r="F16" s="44"/>
      <c r="G16" s="16"/>
      <c r="H16" s="19">
        <v>387147409049</v>
      </c>
      <c r="I16" s="16"/>
      <c r="J16" s="19">
        <v>673212602475.07104</v>
      </c>
      <c r="K16" s="16"/>
      <c r="L16" s="19">
        <v>0</v>
      </c>
      <c r="M16" s="16"/>
      <c r="N16" s="19">
        <v>0</v>
      </c>
      <c r="O16" s="16"/>
      <c r="P16" s="19">
        <v>0</v>
      </c>
      <c r="Q16" s="16"/>
      <c r="R16" s="19">
        <v>0</v>
      </c>
      <c r="S16" s="16"/>
      <c r="T16" s="19">
        <v>92056591</v>
      </c>
      <c r="U16" s="16"/>
      <c r="V16" s="19">
        <v>9780</v>
      </c>
      <c r="W16" s="16"/>
      <c r="X16" s="19">
        <v>387147409049</v>
      </c>
      <c r="Y16" s="16"/>
      <c r="Z16" s="19">
        <v>893354036934.35498</v>
      </c>
      <c r="AA16" s="16"/>
      <c r="AB16" s="20">
        <f t="shared" si="0"/>
        <v>6.2489284408021595</v>
      </c>
    </row>
    <row r="17" spans="1:28" ht="21.75" customHeight="1">
      <c r="A17" s="43" t="s">
        <v>27</v>
      </c>
      <c r="B17" s="43"/>
      <c r="C17" s="43"/>
      <c r="E17" s="44">
        <v>22388235</v>
      </c>
      <c r="F17" s="44"/>
      <c r="G17" s="16"/>
      <c r="H17" s="19">
        <v>93731616851</v>
      </c>
      <c r="I17" s="16"/>
      <c r="J17" s="19">
        <v>164836590660.39899</v>
      </c>
      <c r="K17" s="16"/>
      <c r="L17" s="19">
        <v>0</v>
      </c>
      <c r="M17" s="16"/>
      <c r="N17" s="19">
        <v>0</v>
      </c>
      <c r="O17" s="16"/>
      <c r="P17" s="19">
        <v>0</v>
      </c>
      <c r="Q17" s="16"/>
      <c r="R17" s="19">
        <v>0</v>
      </c>
      <c r="S17" s="16"/>
      <c r="T17" s="19">
        <v>22388235</v>
      </c>
      <c r="U17" s="16"/>
      <c r="V17" s="19">
        <v>7360</v>
      </c>
      <c r="W17" s="16"/>
      <c r="X17" s="19">
        <v>93731616851</v>
      </c>
      <c r="Y17" s="16"/>
      <c r="Z17" s="19">
        <v>163503680223.79199</v>
      </c>
      <c r="AA17" s="16"/>
      <c r="AB17" s="20">
        <f t="shared" si="0"/>
        <v>1.1436930436139654</v>
      </c>
    </row>
    <row r="18" spans="1:28" ht="21.75" customHeight="1">
      <c r="A18" s="43" t="s">
        <v>28</v>
      </c>
      <c r="B18" s="43"/>
      <c r="C18" s="43"/>
      <c r="E18" s="44">
        <v>8528624</v>
      </c>
      <c r="F18" s="44"/>
      <c r="G18" s="16"/>
      <c r="H18" s="19">
        <v>82640112265</v>
      </c>
      <c r="I18" s="16"/>
      <c r="J18" s="19">
        <v>189310548365.05801</v>
      </c>
      <c r="K18" s="16"/>
      <c r="L18" s="19">
        <v>2300000</v>
      </c>
      <c r="M18" s="16"/>
      <c r="N18" s="19">
        <v>50042960068</v>
      </c>
      <c r="O18" s="16"/>
      <c r="P18" s="19">
        <v>0</v>
      </c>
      <c r="Q18" s="16"/>
      <c r="R18" s="19">
        <v>0</v>
      </c>
      <c r="S18" s="16"/>
      <c r="T18" s="19">
        <v>10828624</v>
      </c>
      <c r="U18" s="16"/>
      <c r="V18" s="19">
        <v>27510</v>
      </c>
      <c r="W18" s="16"/>
      <c r="X18" s="19">
        <v>132683072333</v>
      </c>
      <c r="Y18" s="16"/>
      <c r="Z18" s="19">
        <v>295592714440.565</v>
      </c>
      <c r="AA18" s="16"/>
      <c r="AB18" s="20">
        <f t="shared" si="0"/>
        <v>2.0676435587622337</v>
      </c>
    </row>
    <row r="19" spans="1:28" ht="21.75" customHeight="1">
      <c r="A19" s="43" t="s">
        <v>29</v>
      </c>
      <c r="B19" s="43"/>
      <c r="C19" s="43"/>
      <c r="E19" s="44">
        <v>27652778</v>
      </c>
      <c r="F19" s="44"/>
      <c r="G19" s="16"/>
      <c r="H19" s="19">
        <v>168306434603</v>
      </c>
      <c r="I19" s="16"/>
      <c r="J19" s="19">
        <v>335030458938.19299</v>
      </c>
      <c r="K19" s="16"/>
      <c r="L19" s="19">
        <v>0</v>
      </c>
      <c r="M19" s="16"/>
      <c r="N19" s="19">
        <v>0</v>
      </c>
      <c r="O19" s="16"/>
      <c r="P19" s="19">
        <v>0</v>
      </c>
      <c r="Q19" s="16"/>
      <c r="R19" s="19">
        <v>0</v>
      </c>
      <c r="S19" s="16"/>
      <c r="T19" s="19">
        <v>27652778</v>
      </c>
      <c r="U19" s="16"/>
      <c r="V19" s="19">
        <v>17130</v>
      </c>
      <c r="W19" s="16"/>
      <c r="X19" s="19">
        <v>168306434603</v>
      </c>
      <c r="Y19" s="16"/>
      <c r="Z19" s="19">
        <v>470030447306.40802</v>
      </c>
      <c r="AA19" s="16"/>
      <c r="AB19" s="20">
        <f t="shared" si="0"/>
        <v>3.287819284161138</v>
      </c>
    </row>
    <row r="20" spans="1:28" ht="21.75" customHeight="1">
      <c r="A20" s="43" t="s">
        <v>30</v>
      </c>
      <c r="B20" s="43"/>
      <c r="C20" s="43"/>
      <c r="E20" s="44">
        <v>13340211</v>
      </c>
      <c r="F20" s="44"/>
      <c r="G20" s="16"/>
      <c r="H20" s="19">
        <v>141379357495</v>
      </c>
      <c r="I20" s="16"/>
      <c r="J20" s="19">
        <v>133826991718.287</v>
      </c>
      <c r="K20" s="16"/>
      <c r="L20" s="19">
        <v>6166067</v>
      </c>
      <c r="M20" s="16"/>
      <c r="N20" s="19">
        <v>83001296738</v>
      </c>
      <c r="O20" s="16"/>
      <c r="P20" s="19">
        <v>0</v>
      </c>
      <c r="Q20" s="16"/>
      <c r="R20" s="19">
        <v>0</v>
      </c>
      <c r="S20" s="16"/>
      <c r="T20" s="19">
        <v>19506278</v>
      </c>
      <c r="U20" s="16"/>
      <c r="V20" s="19">
        <v>14550</v>
      </c>
      <c r="W20" s="16"/>
      <c r="X20" s="19">
        <v>224380654233</v>
      </c>
      <c r="Y20" s="16"/>
      <c r="Z20" s="19">
        <v>281622444553.92297</v>
      </c>
      <c r="AA20" s="16"/>
      <c r="AB20" s="20">
        <f t="shared" si="0"/>
        <v>1.9699228196027663</v>
      </c>
    </row>
    <row r="21" spans="1:28" ht="21.75" customHeight="1">
      <c r="A21" s="43" t="s">
        <v>31</v>
      </c>
      <c r="B21" s="43"/>
      <c r="C21" s="43"/>
      <c r="E21" s="44">
        <v>585000</v>
      </c>
      <c r="F21" s="44"/>
      <c r="G21" s="16"/>
      <c r="H21" s="19">
        <v>4475351625</v>
      </c>
      <c r="I21" s="16"/>
      <c r="J21" s="19">
        <v>3591417076.6500001</v>
      </c>
      <c r="K21" s="16"/>
      <c r="L21" s="19">
        <v>0</v>
      </c>
      <c r="M21" s="16"/>
      <c r="N21" s="19">
        <v>0</v>
      </c>
      <c r="O21" s="16"/>
      <c r="P21" s="19">
        <v>0</v>
      </c>
      <c r="Q21" s="16"/>
      <c r="R21" s="19">
        <v>0</v>
      </c>
      <c r="S21" s="16"/>
      <c r="T21" s="19">
        <v>585000</v>
      </c>
      <c r="U21" s="16"/>
      <c r="V21" s="19">
        <v>6187</v>
      </c>
      <c r="W21" s="16"/>
      <c r="X21" s="19">
        <v>4475351625</v>
      </c>
      <c r="Y21" s="16"/>
      <c r="Z21" s="19">
        <v>3591417076.6500001</v>
      </c>
      <c r="AA21" s="16"/>
      <c r="AB21" s="20">
        <f t="shared" si="0"/>
        <v>2.5121628587558332E-2</v>
      </c>
    </row>
    <row r="22" spans="1:28" ht="21.75" customHeight="1">
      <c r="A22" s="43" t="s">
        <v>32</v>
      </c>
      <c r="B22" s="43"/>
      <c r="C22" s="43"/>
      <c r="E22" s="44">
        <v>435000</v>
      </c>
      <c r="F22" s="44"/>
      <c r="G22" s="16"/>
      <c r="H22" s="19">
        <v>7458167394</v>
      </c>
      <c r="I22" s="16"/>
      <c r="J22" s="19">
        <v>8887415095.5</v>
      </c>
      <c r="K22" s="16"/>
      <c r="L22" s="19">
        <v>0</v>
      </c>
      <c r="M22" s="16"/>
      <c r="N22" s="19">
        <v>0</v>
      </c>
      <c r="O22" s="16"/>
      <c r="P22" s="19">
        <v>0</v>
      </c>
      <c r="Q22" s="16"/>
      <c r="R22" s="19">
        <v>0</v>
      </c>
      <c r="S22" s="16"/>
      <c r="T22" s="19">
        <v>435000</v>
      </c>
      <c r="U22" s="16"/>
      <c r="V22" s="19">
        <v>26400</v>
      </c>
      <c r="W22" s="16"/>
      <c r="X22" s="19">
        <v>7458167394</v>
      </c>
      <c r="Y22" s="16"/>
      <c r="Z22" s="19">
        <v>11395228680</v>
      </c>
      <c r="AA22" s="16"/>
      <c r="AB22" s="20">
        <f t="shared" si="0"/>
        <v>7.9708565298763981E-2</v>
      </c>
    </row>
    <row r="23" spans="1:28" ht="21.75" customHeight="1">
      <c r="A23" s="43" t="s">
        <v>33</v>
      </c>
      <c r="B23" s="43"/>
      <c r="C23" s="43"/>
      <c r="E23" s="44">
        <v>25350862</v>
      </c>
      <c r="F23" s="44"/>
      <c r="G23" s="16"/>
      <c r="H23" s="19">
        <v>204644410440</v>
      </c>
      <c r="I23" s="16"/>
      <c r="J23" s="19">
        <v>240229293440.867</v>
      </c>
      <c r="K23" s="16"/>
      <c r="L23" s="19">
        <v>0</v>
      </c>
      <c r="M23" s="16"/>
      <c r="N23" s="19">
        <v>0</v>
      </c>
      <c r="O23" s="16"/>
      <c r="P23" s="19">
        <v>0</v>
      </c>
      <c r="Q23" s="16"/>
      <c r="R23" s="19">
        <v>0</v>
      </c>
      <c r="S23" s="16"/>
      <c r="T23" s="19">
        <v>25350862</v>
      </c>
      <c r="U23" s="16"/>
      <c r="V23" s="19">
        <v>11110</v>
      </c>
      <c r="W23" s="16"/>
      <c r="X23" s="19">
        <v>204644410440</v>
      </c>
      <c r="Y23" s="16"/>
      <c r="Z23" s="19">
        <v>279470937186.18103</v>
      </c>
      <c r="AA23" s="16"/>
      <c r="AB23" s="20">
        <f t="shared" si="0"/>
        <v>1.9548732255728174</v>
      </c>
    </row>
    <row r="24" spans="1:28" ht="21.75" customHeight="1">
      <c r="A24" s="43" t="s">
        <v>34</v>
      </c>
      <c r="B24" s="43"/>
      <c r="C24" s="43"/>
      <c r="E24" s="44">
        <v>45010375</v>
      </c>
      <c r="F24" s="44"/>
      <c r="G24" s="16"/>
      <c r="H24" s="19">
        <v>177622973398</v>
      </c>
      <c r="I24" s="16"/>
      <c r="J24" s="19">
        <v>192048512645.375</v>
      </c>
      <c r="K24" s="16"/>
      <c r="L24" s="19">
        <v>0</v>
      </c>
      <c r="M24" s="16"/>
      <c r="N24" s="19">
        <v>0</v>
      </c>
      <c r="O24" s="16"/>
      <c r="P24" s="19">
        <v>-45010375</v>
      </c>
      <c r="Q24" s="16"/>
      <c r="R24" s="19">
        <v>198263119871</v>
      </c>
      <c r="S24" s="16"/>
      <c r="T24" s="19">
        <v>0</v>
      </c>
      <c r="U24" s="16"/>
      <c r="V24" s="19">
        <v>0</v>
      </c>
      <c r="W24" s="16"/>
      <c r="X24" s="19">
        <v>0</v>
      </c>
      <c r="Y24" s="16"/>
      <c r="Z24" s="19">
        <v>0</v>
      </c>
      <c r="AA24" s="16"/>
      <c r="AB24" s="20">
        <f t="shared" si="0"/>
        <v>0</v>
      </c>
    </row>
    <row r="25" spans="1:28" ht="21.75" customHeight="1">
      <c r="A25" s="43" t="s">
        <v>35</v>
      </c>
      <c r="B25" s="43"/>
      <c r="C25" s="43"/>
      <c r="E25" s="44">
        <v>19882424</v>
      </c>
      <c r="F25" s="44"/>
      <c r="G25" s="16"/>
      <c r="H25" s="19">
        <v>351002137982</v>
      </c>
      <c r="I25" s="16"/>
      <c r="J25" s="19">
        <v>294549981636.82599</v>
      </c>
      <c r="K25" s="16"/>
      <c r="L25" s="19">
        <v>0</v>
      </c>
      <c r="M25" s="16"/>
      <c r="N25" s="19">
        <v>0</v>
      </c>
      <c r="O25" s="16"/>
      <c r="P25" s="19">
        <v>0</v>
      </c>
      <c r="Q25" s="16"/>
      <c r="R25" s="19">
        <v>0</v>
      </c>
      <c r="S25" s="16"/>
      <c r="T25" s="19">
        <v>19882424</v>
      </c>
      <c r="U25" s="16"/>
      <c r="V25" s="19">
        <v>18260</v>
      </c>
      <c r="W25" s="16"/>
      <c r="X25" s="19">
        <v>351002137982</v>
      </c>
      <c r="Y25" s="16"/>
      <c r="Z25" s="19">
        <v>360246662068.88501</v>
      </c>
      <c r="AA25" s="16"/>
      <c r="AB25" s="20">
        <f t="shared" si="0"/>
        <v>2.5198919120927621</v>
      </c>
    </row>
    <row r="26" spans="1:28" ht="21.75" customHeight="1">
      <c r="A26" s="43" t="s">
        <v>36</v>
      </c>
      <c r="B26" s="43"/>
      <c r="C26" s="43"/>
      <c r="E26" s="44">
        <v>20884919</v>
      </c>
      <c r="F26" s="44"/>
      <c r="G26" s="16"/>
      <c r="H26" s="19">
        <v>255083564371</v>
      </c>
      <c r="I26" s="16"/>
      <c r="J26" s="19">
        <v>284118891278.742</v>
      </c>
      <c r="K26" s="16"/>
      <c r="L26" s="19">
        <v>0</v>
      </c>
      <c r="M26" s="16"/>
      <c r="N26" s="19">
        <v>0</v>
      </c>
      <c r="O26" s="16"/>
      <c r="P26" s="19">
        <v>0</v>
      </c>
      <c r="Q26" s="16"/>
      <c r="R26" s="19">
        <v>0</v>
      </c>
      <c r="S26" s="16"/>
      <c r="T26" s="19">
        <v>20884919</v>
      </c>
      <c r="U26" s="16"/>
      <c r="V26" s="19">
        <v>18970</v>
      </c>
      <c r="W26" s="16"/>
      <c r="X26" s="19">
        <v>255083564371</v>
      </c>
      <c r="Y26" s="16"/>
      <c r="Z26" s="19">
        <v>393124388589.18597</v>
      </c>
      <c r="AA26" s="16"/>
      <c r="AB26" s="20">
        <f t="shared" si="0"/>
        <v>2.749868552738671</v>
      </c>
    </row>
    <row r="27" spans="1:28" ht="21.75" customHeight="1">
      <c r="A27" s="43" t="s">
        <v>37</v>
      </c>
      <c r="B27" s="43"/>
      <c r="C27" s="43"/>
      <c r="E27" s="44">
        <v>66641603</v>
      </c>
      <c r="F27" s="44"/>
      <c r="G27" s="16"/>
      <c r="H27" s="19">
        <v>351138008659</v>
      </c>
      <c r="I27" s="16"/>
      <c r="J27" s="19">
        <v>333938640214.48999</v>
      </c>
      <c r="K27" s="16"/>
      <c r="L27" s="19">
        <v>0</v>
      </c>
      <c r="M27" s="16"/>
      <c r="N27" s="19">
        <v>0</v>
      </c>
      <c r="O27" s="16"/>
      <c r="P27" s="19">
        <v>0</v>
      </c>
      <c r="Q27" s="16"/>
      <c r="R27" s="19">
        <v>0</v>
      </c>
      <c r="S27" s="16"/>
      <c r="T27" s="19">
        <v>66641603</v>
      </c>
      <c r="U27" s="16"/>
      <c r="V27" s="19">
        <v>6750</v>
      </c>
      <c r="W27" s="16"/>
      <c r="X27" s="19">
        <v>351138008659</v>
      </c>
      <c r="Y27" s="16"/>
      <c r="Z27" s="19">
        <v>446353628009.46698</v>
      </c>
      <c r="AA27" s="16"/>
      <c r="AB27" s="20">
        <f t="shared" si="0"/>
        <v>3.1222021342122646</v>
      </c>
    </row>
    <row r="28" spans="1:28" ht="21.75" customHeight="1">
      <c r="A28" s="43" t="s">
        <v>38</v>
      </c>
      <c r="B28" s="43"/>
      <c r="C28" s="43"/>
      <c r="E28" s="44">
        <v>2535127</v>
      </c>
      <c r="F28" s="44"/>
      <c r="G28" s="16"/>
      <c r="H28" s="19">
        <v>147918431557</v>
      </c>
      <c r="I28" s="16"/>
      <c r="J28" s="19">
        <v>413553208986.87598</v>
      </c>
      <c r="K28" s="16"/>
      <c r="L28" s="19">
        <v>348000</v>
      </c>
      <c r="M28" s="16"/>
      <c r="N28" s="19">
        <v>60115152106</v>
      </c>
      <c r="O28" s="16"/>
      <c r="P28" s="19">
        <v>0</v>
      </c>
      <c r="Q28" s="16"/>
      <c r="R28" s="19">
        <v>0</v>
      </c>
      <c r="S28" s="16"/>
      <c r="T28" s="19">
        <v>2883127</v>
      </c>
      <c r="U28" s="16"/>
      <c r="V28" s="19">
        <v>161100</v>
      </c>
      <c r="W28" s="16"/>
      <c r="X28" s="19">
        <v>208033583663</v>
      </c>
      <c r="Y28" s="16"/>
      <c r="Z28" s="19">
        <v>460881392997.51898</v>
      </c>
      <c r="AA28" s="16"/>
      <c r="AB28" s="20">
        <f t="shared" si="0"/>
        <v>3.2238224997805003</v>
      </c>
    </row>
    <row r="29" spans="1:28" ht="21.75" customHeight="1">
      <c r="A29" s="43" t="s">
        <v>39</v>
      </c>
      <c r="B29" s="43"/>
      <c r="C29" s="43"/>
      <c r="E29" s="44">
        <v>1924025</v>
      </c>
      <c r="F29" s="44"/>
      <c r="G29" s="16"/>
      <c r="H29" s="19">
        <v>183876602770</v>
      </c>
      <c r="I29" s="16"/>
      <c r="J29" s="19">
        <v>361020697424.42499</v>
      </c>
      <c r="K29" s="16"/>
      <c r="L29" s="19">
        <v>105000</v>
      </c>
      <c r="M29" s="16"/>
      <c r="N29" s="19">
        <v>19903785606</v>
      </c>
      <c r="O29" s="16"/>
      <c r="P29" s="19">
        <v>0</v>
      </c>
      <c r="Q29" s="16"/>
      <c r="R29" s="19">
        <v>0</v>
      </c>
      <c r="S29" s="16"/>
      <c r="T29" s="19">
        <v>2029025</v>
      </c>
      <c r="U29" s="16"/>
      <c r="V29" s="19">
        <v>193700</v>
      </c>
      <c r="W29" s="16"/>
      <c r="X29" s="19">
        <v>203780388376</v>
      </c>
      <c r="Y29" s="16"/>
      <c r="Z29" s="19">
        <v>389984081338.47498</v>
      </c>
      <c r="AA29" s="16"/>
      <c r="AB29" s="20">
        <f t="shared" si="0"/>
        <v>2.7279023954476989</v>
      </c>
    </row>
    <row r="30" spans="1:28" ht="21.75" customHeight="1">
      <c r="A30" s="43" t="s">
        <v>40</v>
      </c>
      <c r="B30" s="43"/>
      <c r="C30" s="43"/>
      <c r="E30" s="44">
        <v>40779137</v>
      </c>
      <c r="F30" s="44"/>
      <c r="G30" s="16"/>
      <c r="H30" s="19">
        <v>92146199478</v>
      </c>
      <c r="I30" s="16"/>
      <c r="J30" s="19">
        <v>314809253028.302</v>
      </c>
      <c r="K30" s="16"/>
      <c r="L30" s="19">
        <v>0</v>
      </c>
      <c r="M30" s="16"/>
      <c r="N30" s="19">
        <v>0</v>
      </c>
      <c r="O30" s="16"/>
      <c r="P30" s="19">
        <v>0</v>
      </c>
      <c r="Q30" s="16"/>
      <c r="R30" s="19">
        <v>0</v>
      </c>
      <c r="S30" s="16"/>
      <c r="T30" s="19">
        <v>40779137</v>
      </c>
      <c r="U30" s="16"/>
      <c r="V30" s="19">
        <v>8050</v>
      </c>
      <c r="W30" s="16"/>
      <c r="X30" s="19">
        <v>92146199478</v>
      </c>
      <c r="Y30" s="16"/>
      <c r="Z30" s="19">
        <v>325734509881.46899</v>
      </c>
      <c r="AA30" s="16"/>
      <c r="AB30" s="20">
        <f t="shared" si="0"/>
        <v>2.2784826158440863</v>
      </c>
    </row>
    <row r="31" spans="1:28" ht="21.75" customHeight="1">
      <c r="A31" s="43" t="s">
        <v>41</v>
      </c>
      <c r="B31" s="43"/>
      <c r="C31" s="43"/>
      <c r="E31" s="44">
        <v>56570000</v>
      </c>
      <c r="F31" s="44"/>
      <c r="G31" s="16"/>
      <c r="H31" s="19">
        <v>199435671525</v>
      </c>
      <c r="I31" s="16"/>
      <c r="J31" s="19">
        <v>228460145573</v>
      </c>
      <c r="K31" s="16"/>
      <c r="L31" s="19">
        <v>0</v>
      </c>
      <c r="M31" s="16"/>
      <c r="N31" s="19">
        <v>0</v>
      </c>
      <c r="O31" s="16"/>
      <c r="P31" s="19">
        <v>-56570000</v>
      </c>
      <c r="Q31" s="16"/>
      <c r="R31" s="19">
        <v>267434459657</v>
      </c>
      <c r="S31" s="16"/>
      <c r="T31" s="19">
        <v>0</v>
      </c>
      <c r="U31" s="16"/>
      <c r="V31" s="19">
        <v>0</v>
      </c>
      <c r="W31" s="16"/>
      <c r="X31" s="19">
        <v>0</v>
      </c>
      <c r="Y31" s="16"/>
      <c r="Z31" s="19">
        <v>0</v>
      </c>
      <c r="AA31" s="16"/>
      <c r="AB31" s="20">
        <f t="shared" si="0"/>
        <v>0</v>
      </c>
    </row>
    <row r="32" spans="1:28" ht="21.75" customHeight="1">
      <c r="A32" s="43" t="s">
        <v>42</v>
      </c>
      <c r="B32" s="43"/>
      <c r="C32" s="43"/>
      <c r="E32" s="44">
        <v>14456055</v>
      </c>
      <c r="F32" s="44"/>
      <c r="G32" s="16"/>
      <c r="H32" s="19">
        <v>166209208465</v>
      </c>
      <c r="I32" s="16"/>
      <c r="J32" s="19">
        <v>54996083370.054901</v>
      </c>
      <c r="K32" s="16"/>
      <c r="L32" s="19">
        <v>0</v>
      </c>
      <c r="M32" s="16"/>
      <c r="N32" s="19">
        <v>0</v>
      </c>
      <c r="O32" s="16"/>
      <c r="P32" s="19">
        <v>0</v>
      </c>
      <c r="Q32" s="16"/>
      <c r="R32" s="19">
        <v>0</v>
      </c>
      <c r="S32" s="16"/>
      <c r="T32" s="19">
        <v>14456055</v>
      </c>
      <c r="U32" s="16"/>
      <c r="V32" s="19">
        <v>3834</v>
      </c>
      <c r="W32" s="16"/>
      <c r="X32" s="19">
        <v>166209208465</v>
      </c>
      <c r="Y32" s="16"/>
      <c r="Z32" s="19">
        <v>54996083370.054901</v>
      </c>
      <c r="AA32" s="16"/>
      <c r="AB32" s="20">
        <f t="shared" si="0"/>
        <v>0.38469249065375399</v>
      </c>
    </row>
    <row r="33" spans="1:28" ht="21.75" customHeight="1">
      <c r="A33" s="43" t="s">
        <v>43</v>
      </c>
      <c r="B33" s="43"/>
      <c r="C33" s="43"/>
      <c r="E33" s="44">
        <v>267052810</v>
      </c>
      <c r="F33" s="44"/>
      <c r="G33" s="16"/>
      <c r="H33" s="19">
        <v>573234085507</v>
      </c>
      <c r="I33" s="16"/>
      <c r="J33" s="19">
        <v>345809981771.203</v>
      </c>
      <c r="K33" s="16"/>
      <c r="L33" s="19">
        <v>0</v>
      </c>
      <c r="M33" s="16"/>
      <c r="N33" s="19">
        <v>0</v>
      </c>
      <c r="O33" s="16"/>
      <c r="P33" s="19">
        <v>0</v>
      </c>
      <c r="Q33" s="16"/>
      <c r="R33" s="19">
        <v>0</v>
      </c>
      <c r="S33" s="16"/>
      <c r="T33" s="19">
        <v>267052810</v>
      </c>
      <c r="U33" s="16"/>
      <c r="V33" s="19">
        <v>2533</v>
      </c>
      <c r="W33" s="16"/>
      <c r="X33" s="19">
        <v>573234085507</v>
      </c>
      <c r="Y33" s="16"/>
      <c r="Z33" s="19">
        <v>671215849675.44702</v>
      </c>
      <c r="AA33" s="16"/>
      <c r="AB33" s="20">
        <f t="shared" si="0"/>
        <v>4.6950924712307502</v>
      </c>
    </row>
    <row r="34" spans="1:28" ht="21.75" customHeight="1">
      <c r="A34" s="43" t="s">
        <v>44</v>
      </c>
      <c r="B34" s="43"/>
      <c r="C34" s="43"/>
      <c r="E34" s="44">
        <v>14040447</v>
      </c>
      <c r="F34" s="44"/>
      <c r="G34" s="16"/>
      <c r="H34" s="19">
        <v>123902183684</v>
      </c>
      <c r="I34" s="16"/>
      <c r="J34" s="19">
        <v>252585607069.23001</v>
      </c>
      <c r="K34" s="16"/>
      <c r="L34" s="19">
        <v>0</v>
      </c>
      <c r="M34" s="16"/>
      <c r="N34" s="19">
        <v>0</v>
      </c>
      <c r="O34" s="16"/>
      <c r="P34" s="19">
        <v>0</v>
      </c>
      <c r="Q34" s="16"/>
      <c r="R34" s="19">
        <v>0</v>
      </c>
      <c r="S34" s="16"/>
      <c r="T34" s="19">
        <v>14040447</v>
      </c>
      <c r="U34" s="16"/>
      <c r="V34" s="19">
        <v>25480</v>
      </c>
      <c r="W34" s="16"/>
      <c r="X34" s="19">
        <v>123902183684</v>
      </c>
      <c r="Y34" s="16"/>
      <c r="Z34" s="19">
        <v>354985177502.70099</v>
      </c>
      <c r="AA34" s="16"/>
      <c r="AB34" s="20">
        <f t="shared" si="0"/>
        <v>2.4830883166679341</v>
      </c>
    </row>
    <row r="35" spans="1:28" ht="21.75" customHeight="1">
      <c r="A35" s="43" t="s">
        <v>45</v>
      </c>
      <c r="B35" s="43"/>
      <c r="C35" s="43"/>
      <c r="E35" s="44">
        <v>113063058</v>
      </c>
      <c r="F35" s="44"/>
      <c r="G35" s="16"/>
      <c r="H35" s="19">
        <v>229689563877</v>
      </c>
      <c r="I35" s="16"/>
      <c r="J35" s="19">
        <v>191618949599.315</v>
      </c>
      <c r="K35" s="16"/>
      <c r="L35" s="19">
        <v>0</v>
      </c>
      <c r="M35" s="16"/>
      <c r="N35" s="19">
        <v>0</v>
      </c>
      <c r="O35" s="16"/>
      <c r="P35" s="19">
        <v>0</v>
      </c>
      <c r="Q35" s="16"/>
      <c r="R35" s="19">
        <v>0</v>
      </c>
      <c r="S35" s="16"/>
      <c r="T35" s="19">
        <v>113063058</v>
      </c>
      <c r="U35" s="16"/>
      <c r="V35" s="19">
        <v>2451</v>
      </c>
      <c r="W35" s="16"/>
      <c r="X35" s="19">
        <v>229689563877</v>
      </c>
      <c r="Y35" s="16"/>
      <c r="Z35" s="19">
        <v>274975436456.62903</v>
      </c>
      <c r="AA35" s="16"/>
      <c r="AB35" s="20">
        <f t="shared" si="0"/>
        <v>1.9234276158782049</v>
      </c>
    </row>
    <row r="36" spans="1:28" ht="21.75" customHeight="1">
      <c r="A36" s="43" t="s">
        <v>46</v>
      </c>
      <c r="B36" s="43"/>
      <c r="C36" s="43"/>
      <c r="E36" s="44">
        <v>14185143</v>
      </c>
      <c r="F36" s="44"/>
      <c r="G36" s="16"/>
      <c r="H36" s="19">
        <v>161389439541</v>
      </c>
      <c r="I36" s="16"/>
      <c r="J36" s="19">
        <v>408611528249.02802</v>
      </c>
      <c r="K36" s="16"/>
      <c r="L36" s="19">
        <v>0</v>
      </c>
      <c r="M36" s="16"/>
      <c r="N36" s="19">
        <v>0</v>
      </c>
      <c r="O36" s="16"/>
      <c r="P36" s="19">
        <v>0</v>
      </c>
      <c r="Q36" s="16"/>
      <c r="R36" s="19">
        <v>0</v>
      </c>
      <c r="S36" s="16"/>
      <c r="T36" s="19">
        <v>14185143</v>
      </c>
      <c r="U36" s="16"/>
      <c r="V36" s="19">
        <v>34770</v>
      </c>
      <c r="W36" s="16"/>
      <c r="X36" s="19">
        <v>161389439541</v>
      </c>
      <c r="Y36" s="16"/>
      <c r="Z36" s="19">
        <v>489404851437.09003</v>
      </c>
      <c r="AA36" s="16"/>
      <c r="AB36" s="20">
        <f t="shared" si="0"/>
        <v>3.4233414399811042</v>
      </c>
    </row>
    <row r="37" spans="1:28" ht="21.75" customHeight="1">
      <c r="A37" s="43" t="s">
        <v>47</v>
      </c>
      <c r="B37" s="43"/>
      <c r="C37" s="43"/>
      <c r="E37" s="44">
        <v>115448528</v>
      </c>
      <c r="F37" s="44"/>
      <c r="G37" s="16"/>
      <c r="H37" s="19">
        <v>520262761624</v>
      </c>
      <c r="I37" s="16"/>
      <c r="J37" s="19">
        <v>1709864510973.3899</v>
      </c>
      <c r="K37" s="16"/>
      <c r="L37" s="19">
        <v>0</v>
      </c>
      <c r="M37" s="16"/>
      <c r="N37" s="19">
        <v>0</v>
      </c>
      <c r="O37" s="16"/>
      <c r="P37" s="19">
        <v>-4190000</v>
      </c>
      <c r="Q37" s="16"/>
      <c r="R37" s="19">
        <v>78247980189</v>
      </c>
      <c r="S37" s="16"/>
      <c r="T37" s="19">
        <v>111258528</v>
      </c>
      <c r="U37" s="16"/>
      <c r="V37" s="19">
        <v>19250</v>
      </c>
      <c r="W37" s="16"/>
      <c r="X37" s="19">
        <v>501380745450</v>
      </c>
      <c r="Y37" s="16"/>
      <c r="Z37" s="19">
        <v>2125171116887.28</v>
      </c>
      <c r="AA37" s="16"/>
      <c r="AB37" s="20">
        <f t="shared" si="0"/>
        <v>14.865374403478576</v>
      </c>
    </row>
    <row r="38" spans="1:28" ht="21.75" customHeight="1">
      <c r="A38" s="43" t="s">
        <v>48</v>
      </c>
      <c r="B38" s="43"/>
      <c r="C38" s="43"/>
      <c r="E38" s="44">
        <v>15503689</v>
      </c>
      <c r="F38" s="44"/>
      <c r="G38" s="16"/>
      <c r="H38" s="19">
        <v>248557555896</v>
      </c>
      <c r="I38" s="16"/>
      <c r="J38" s="19">
        <v>551203183692.79504</v>
      </c>
      <c r="K38" s="16"/>
      <c r="L38" s="19">
        <v>0</v>
      </c>
      <c r="M38" s="16"/>
      <c r="N38" s="19">
        <v>0</v>
      </c>
      <c r="O38" s="16"/>
      <c r="P38" s="19">
        <v>0</v>
      </c>
      <c r="Q38" s="16"/>
      <c r="R38" s="19">
        <v>0</v>
      </c>
      <c r="S38" s="16"/>
      <c r="T38" s="19">
        <v>15503689</v>
      </c>
      <c r="U38" s="16"/>
      <c r="V38" s="19">
        <v>41760</v>
      </c>
      <c r="W38" s="16"/>
      <c r="X38" s="19">
        <v>248557555896</v>
      </c>
      <c r="Y38" s="16"/>
      <c r="Z38" s="19">
        <v>642429387413.09302</v>
      </c>
      <c r="AA38" s="16"/>
      <c r="AB38" s="20">
        <f t="shared" si="0"/>
        <v>4.4937338437390162</v>
      </c>
    </row>
    <row r="39" spans="1:28" ht="21.75" customHeight="1">
      <c r="A39" s="43" t="s">
        <v>49</v>
      </c>
      <c r="B39" s="43"/>
      <c r="C39" s="43"/>
      <c r="E39" s="44">
        <v>26122298</v>
      </c>
      <c r="F39" s="44"/>
      <c r="G39" s="16"/>
      <c r="H39" s="19">
        <v>275376795916</v>
      </c>
      <c r="I39" s="16"/>
      <c r="J39" s="19">
        <v>489117431650</v>
      </c>
      <c r="K39" s="16"/>
      <c r="L39" s="19">
        <v>0</v>
      </c>
      <c r="M39" s="16"/>
      <c r="N39" s="19">
        <v>0</v>
      </c>
      <c r="O39" s="16"/>
      <c r="P39" s="19">
        <v>0</v>
      </c>
      <c r="Q39" s="16"/>
      <c r="R39" s="19">
        <v>0</v>
      </c>
      <c r="S39" s="16"/>
      <c r="T39" s="19">
        <v>26122298</v>
      </c>
      <c r="U39" s="16"/>
      <c r="V39" s="19">
        <v>23490</v>
      </c>
      <c r="W39" s="16"/>
      <c r="X39" s="19">
        <v>275376795916</v>
      </c>
      <c r="Y39" s="16"/>
      <c r="Z39" s="19">
        <v>608869553230.44495</v>
      </c>
      <c r="AA39" s="16"/>
      <c r="AB39" s="20">
        <f t="shared" si="0"/>
        <v>4.2589859234047571</v>
      </c>
    </row>
    <row r="40" spans="1:28" ht="21.75" customHeight="1">
      <c r="A40" s="43" t="s">
        <v>50</v>
      </c>
      <c r="B40" s="43"/>
      <c r="C40" s="43"/>
      <c r="E40" s="44">
        <v>37252222</v>
      </c>
      <c r="F40" s="44"/>
      <c r="G40" s="16"/>
      <c r="H40" s="19">
        <v>155341700899</v>
      </c>
      <c r="I40" s="16"/>
      <c r="J40" s="19">
        <v>169665964066.88501</v>
      </c>
      <c r="K40" s="16"/>
      <c r="L40" s="19">
        <v>0</v>
      </c>
      <c r="M40" s="16"/>
      <c r="N40" s="19">
        <v>0</v>
      </c>
      <c r="O40" s="16"/>
      <c r="P40" s="19">
        <v>0</v>
      </c>
      <c r="Q40" s="16"/>
      <c r="R40" s="19">
        <v>0</v>
      </c>
      <c r="S40" s="16"/>
      <c r="T40" s="19">
        <v>37252222</v>
      </c>
      <c r="U40" s="16"/>
      <c r="V40" s="19">
        <v>6230</v>
      </c>
      <c r="W40" s="16"/>
      <c r="X40" s="19">
        <v>155341700899</v>
      </c>
      <c r="Y40" s="16"/>
      <c r="Z40" s="19">
        <v>230287354278.146</v>
      </c>
      <c r="AA40" s="16"/>
      <c r="AB40" s="20">
        <f t="shared" si="0"/>
        <v>1.6108386353119852</v>
      </c>
    </row>
    <row r="41" spans="1:28" ht="21.75" customHeight="1">
      <c r="A41" s="43" t="s">
        <v>51</v>
      </c>
      <c r="B41" s="43"/>
      <c r="C41" s="43"/>
      <c r="E41" s="44">
        <v>15705173</v>
      </c>
      <c r="F41" s="44"/>
      <c r="G41" s="16"/>
      <c r="H41" s="19">
        <v>64486635224</v>
      </c>
      <c r="I41" s="16"/>
      <c r="J41" s="19">
        <v>110488943570.114</v>
      </c>
      <c r="K41" s="16"/>
      <c r="L41" s="19">
        <v>12592132</v>
      </c>
      <c r="M41" s="16"/>
      <c r="N41" s="19">
        <v>98660478489</v>
      </c>
      <c r="O41" s="16"/>
      <c r="P41" s="19">
        <v>0</v>
      </c>
      <c r="Q41" s="16"/>
      <c r="R41" s="19">
        <v>0</v>
      </c>
      <c r="S41" s="16"/>
      <c r="T41" s="19">
        <v>28297305</v>
      </c>
      <c r="U41" s="16"/>
      <c r="V41" s="19">
        <v>7860</v>
      </c>
      <c r="W41" s="16"/>
      <c r="X41" s="19">
        <v>163147113713</v>
      </c>
      <c r="Y41" s="16"/>
      <c r="Z41" s="19">
        <v>220697535302.271</v>
      </c>
      <c r="AA41" s="16"/>
      <c r="AB41" s="20">
        <f t="shared" si="0"/>
        <v>1.5437587430599362</v>
      </c>
    </row>
    <row r="42" spans="1:28" ht="21.75" customHeight="1">
      <c r="A42" s="43" t="s">
        <v>52</v>
      </c>
      <c r="B42" s="43"/>
      <c r="C42" s="43"/>
      <c r="E42" s="44">
        <v>125000</v>
      </c>
      <c r="F42" s="44"/>
      <c r="G42" s="16"/>
      <c r="H42" s="19">
        <v>4912955600</v>
      </c>
      <c r="I42" s="16"/>
      <c r="J42" s="19">
        <v>5392987450</v>
      </c>
      <c r="K42" s="16"/>
      <c r="L42" s="19">
        <v>0</v>
      </c>
      <c r="M42" s="16"/>
      <c r="N42" s="19">
        <v>0</v>
      </c>
      <c r="O42" s="16"/>
      <c r="P42" s="19">
        <v>0</v>
      </c>
      <c r="Q42" s="16"/>
      <c r="R42" s="19">
        <v>0</v>
      </c>
      <c r="S42" s="16"/>
      <c r="T42" s="19">
        <v>125000</v>
      </c>
      <c r="U42" s="16"/>
      <c r="V42" s="19">
        <v>48840</v>
      </c>
      <c r="W42" s="16"/>
      <c r="X42" s="19">
        <v>4912955600</v>
      </c>
      <c r="Y42" s="16"/>
      <c r="Z42" s="19">
        <v>6057808350</v>
      </c>
      <c r="AA42" s="16"/>
      <c r="AB42" s="20">
        <f t="shared" si="0"/>
        <v>4.2373806265147522E-2</v>
      </c>
    </row>
    <row r="43" spans="1:28" ht="21.75" customHeight="1">
      <c r="A43" s="43" t="s">
        <v>53</v>
      </c>
      <c r="B43" s="43"/>
      <c r="C43" s="43"/>
      <c r="E43" s="44">
        <v>10200</v>
      </c>
      <c r="F43" s="44"/>
      <c r="G43" s="16"/>
      <c r="H43" s="19">
        <v>698446833</v>
      </c>
      <c r="I43" s="16"/>
      <c r="J43" s="19">
        <v>464490120.52200001</v>
      </c>
      <c r="K43" s="16"/>
      <c r="L43" s="19">
        <v>0</v>
      </c>
      <c r="M43" s="16"/>
      <c r="N43" s="19">
        <v>0</v>
      </c>
      <c r="O43" s="16"/>
      <c r="P43" s="19">
        <v>0</v>
      </c>
      <c r="Q43" s="16"/>
      <c r="R43" s="19">
        <v>0</v>
      </c>
      <c r="S43" s="16"/>
      <c r="T43" s="19">
        <v>10200</v>
      </c>
      <c r="U43" s="16"/>
      <c r="V43" s="19">
        <v>45893</v>
      </c>
      <c r="W43" s="16"/>
      <c r="X43" s="19">
        <v>698446833</v>
      </c>
      <c r="Y43" s="16"/>
      <c r="Z43" s="19">
        <v>464490120.52200001</v>
      </c>
      <c r="AA43" s="16"/>
      <c r="AB43" s="20">
        <f t="shared" si="0"/>
        <v>3.2490652133414311E-3</v>
      </c>
    </row>
    <row r="44" spans="1:28" ht="21.75" customHeight="1">
      <c r="A44" s="43" t="s">
        <v>54</v>
      </c>
      <c r="B44" s="43"/>
      <c r="C44" s="43"/>
      <c r="E44" s="44">
        <v>219000</v>
      </c>
      <c r="F44" s="44"/>
      <c r="G44" s="16"/>
      <c r="H44" s="19">
        <v>5291854767</v>
      </c>
      <c r="I44" s="16"/>
      <c r="J44" s="19">
        <f>5908580864.7-16</f>
        <v>5908580848.6999998</v>
      </c>
      <c r="K44" s="16"/>
      <c r="L44" s="19">
        <v>0</v>
      </c>
      <c r="M44" s="16"/>
      <c r="N44" s="19">
        <v>0</v>
      </c>
      <c r="O44" s="16"/>
      <c r="P44" s="19">
        <v>0</v>
      </c>
      <c r="Q44" s="16"/>
      <c r="R44" s="19">
        <v>0</v>
      </c>
      <c r="S44" s="16"/>
      <c r="T44" s="19">
        <v>219000</v>
      </c>
      <c r="U44" s="16"/>
      <c r="V44" s="19">
        <v>27420</v>
      </c>
      <c r="W44" s="16"/>
      <c r="X44" s="19">
        <v>5291854767</v>
      </c>
      <c r="Y44" s="16"/>
      <c r="Z44" s="19">
        <v>5958561504.6000004</v>
      </c>
      <c r="AA44" s="16"/>
      <c r="AB44" s="20">
        <f t="shared" si="0"/>
        <v>4.1679583807712625E-2</v>
      </c>
    </row>
    <row r="45" spans="1:28" ht="21.75" customHeight="1">
      <c r="A45" s="43" t="s">
        <v>55</v>
      </c>
      <c r="B45" s="43"/>
      <c r="C45" s="43"/>
      <c r="E45" s="44">
        <v>0</v>
      </c>
      <c r="F45" s="44"/>
      <c r="G45" s="16"/>
      <c r="H45" s="19">
        <v>0</v>
      </c>
      <c r="I45" s="16"/>
      <c r="J45" s="19">
        <v>0</v>
      </c>
      <c r="K45" s="16"/>
      <c r="L45" s="19">
        <v>10666000</v>
      </c>
      <c r="M45" s="16"/>
      <c r="N45" s="19">
        <v>37215819138</v>
      </c>
      <c r="O45" s="16"/>
      <c r="P45" s="19">
        <v>0</v>
      </c>
      <c r="Q45" s="16"/>
      <c r="R45" s="19">
        <v>0</v>
      </c>
      <c r="S45" s="16"/>
      <c r="T45" s="19">
        <v>10666000</v>
      </c>
      <c r="U45" s="16"/>
      <c r="V45" s="19">
        <v>4170</v>
      </c>
      <c r="W45" s="16"/>
      <c r="X45" s="19">
        <v>37215819138</v>
      </c>
      <c r="Y45" s="16"/>
      <c r="Z45" s="19">
        <v>44133411089.400002</v>
      </c>
      <c r="AA45" s="16"/>
      <c r="AB45" s="20">
        <f t="shared" si="0"/>
        <v>0.30870910786115391</v>
      </c>
    </row>
    <row r="46" spans="1:28" ht="21.75" customHeight="1">
      <c r="A46" s="45" t="s">
        <v>56</v>
      </c>
      <c r="B46" s="45"/>
      <c r="C46" s="45"/>
      <c r="D46" s="10"/>
      <c r="E46" s="44">
        <v>0</v>
      </c>
      <c r="F46" s="44"/>
      <c r="G46" s="16"/>
      <c r="H46" s="21">
        <v>0</v>
      </c>
      <c r="I46" s="16"/>
      <c r="J46" s="21">
        <v>0</v>
      </c>
      <c r="K46" s="16"/>
      <c r="L46" s="19">
        <v>59053409</v>
      </c>
      <c r="M46" s="16"/>
      <c r="N46" s="21">
        <v>155362649979</v>
      </c>
      <c r="O46" s="16"/>
      <c r="P46" s="19">
        <v>0</v>
      </c>
      <c r="Q46" s="16"/>
      <c r="R46" s="21">
        <v>0</v>
      </c>
      <c r="S46" s="16"/>
      <c r="T46" s="19">
        <v>59053409</v>
      </c>
      <c r="U46" s="16"/>
      <c r="V46" s="19">
        <v>2883</v>
      </c>
      <c r="W46" s="16"/>
      <c r="X46" s="21">
        <v>155362649979</v>
      </c>
      <c r="Y46" s="16"/>
      <c r="Z46" s="21">
        <f>168934938085.924-17</f>
        <v>168934938068.92401</v>
      </c>
      <c r="AA46" s="16"/>
      <c r="AB46" s="22">
        <f t="shared" si="0"/>
        <v>1.1816841873426518</v>
      </c>
    </row>
    <row r="47" spans="1:28" ht="21.75" customHeight="1">
      <c r="A47" s="47" t="s">
        <v>57</v>
      </c>
      <c r="B47" s="47"/>
      <c r="C47" s="47"/>
      <c r="D47" s="47"/>
      <c r="E47" s="16"/>
      <c r="F47" s="19"/>
      <c r="G47" s="16"/>
      <c r="H47" s="23">
        <v>6504345607163</v>
      </c>
      <c r="I47" s="16"/>
      <c r="J47" s="23">
        <f>SUM(J9:J46)</f>
        <v>10950859901548.883</v>
      </c>
      <c r="K47" s="16"/>
      <c r="L47" s="19"/>
      <c r="M47" s="16"/>
      <c r="N47" s="23">
        <v>832515432044</v>
      </c>
      <c r="O47" s="16"/>
      <c r="P47" s="19"/>
      <c r="Q47" s="16"/>
      <c r="R47" s="23">
        <v>557913744568</v>
      </c>
      <c r="S47" s="16"/>
      <c r="T47" s="19"/>
      <c r="U47" s="16"/>
      <c r="V47" s="19"/>
      <c r="W47" s="16"/>
      <c r="X47" s="23">
        <v>6929773762469</v>
      </c>
      <c r="Y47" s="16"/>
      <c r="Z47" s="23">
        <f>SUM(Z9:Z46)</f>
        <v>13808584204087.006</v>
      </c>
      <c r="AA47" s="16"/>
      <c r="AB47" s="24">
        <f>SUM(AB9:AB46)</f>
        <v>96.589762840542647</v>
      </c>
    </row>
    <row r="49" spans="8:26" ht="18.75">
      <c r="H49" s="19"/>
      <c r="I49" s="19"/>
      <c r="J49" s="19"/>
      <c r="Z49" s="29"/>
    </row>
    <row r="50" spans="8:26" ht="18.75">
      <c r="H50" s="19"/>
      <c r="I50" s="19"/>
      <c r="J50" s="19"/>
    </row>
    <row r="51" spans="8:26" ht="18.75">
      <c r="H51" s="19"/>
      <c r="I51" s="19"/>
      <c r="J51" s="19"/>
      <c r="Z51" s="29"/>
    </row>
    <row r="52" spans="8:26">
      <c r="J52" s="29"/>
    </row>
  </sheetData>
  <mergeCells count="90">
    <mergeCell ref="A47:D47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2"/>
  <sheetViews>
    <sheetView rightToLeft="1" workbookViewId="0">
      <selection activeCell="I9" sqref="I9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  <col min="15" max="15" width="18.28515625" bestFit="1" customWidth="1"/>
    <col min="17" max="17" width="17.85546875" bestFit="1" customWidth="1"/>
    <col min="18" max="18" width="20.5703125" bestFit="1" customWidth="1"/>
  </cols>
  <sheetData>
    <row r="1" spans="1:18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8" ht="21.7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8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8" ht="14.45" customHeight="1">
      <c r="A4" s="38" t="s">
        <v>59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8" ht="14.45" customHeight="1">
      <c r="A5" s="38" t="s">
        <v>60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8" ht="14.45" customHeight="1"/>
    <row r="7" spans="1:18" ht="14.45" customHeight="1">
      <c r="C7" s="39" t="s">
        <v>9</v>
      </c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8" ht="14.45" customHeight="1">
      <c r="A8" s="2" t="s">
        <v>61</v>
      </c>
      <c r="C8" s="4" t="s">
        <v>13</v>
      </c>
      <c r="D8" s="3"/>
      <c r="E8" s="4" t="s">
        <v>62</v>
      </c>
      <c r="F8" s="3"/>
      <c r="G8" s="4" t="s">
        <v>63</v>
      </c>
      <c r="H8" s="3"/>
      <c r="I8" s="4" t="s">
        <v>64</v>
      </c>
      <c r="J8" s="3"/>
      <c r="K8" s="4" t="s">
        <v>65</v>
      </c>
      <c r="L8" s="3"/>
      <c r="M8" s="4" t="s">
        <v>66</v>
      </c>
    </row>
    <row r="9" spans="1:18" ht="21.75" customHeight="1">
      <c r="A9" s="14" t="s">
        <v>42</v>
      </c>
      <c r="C9" s="17">
        <v>14456055</v>
      </c>
      <c r="D9" s="16"/>
      <c r="E9" s="17">
        <v>11080</v>
      </c>
      <c r="F9" s="16"/>
      <c r="G9" s="17">
        <v>3834</v>
      </c>
      <c r="H9" s="16"/>
      <c r="I9" s="54">
        <v>-0.65400000000000003</v>
      </c>
      <c r="J9" s="16"/>
      <c r="K9" s="25">
        <v>55424514870</v>
      </c>
      <c r="L9" s="16"/>
      <c r="M9" s="26" t="s">
        <v>67</v>
      </c>
    </row>
    <row r="10" spans="1:18" ht="21.75" customHeight="1" thickBot="1">
      <c r="A10" s="12" t="s">
        <v>57</v>
      </c>
      <c r="C10" s="19"/>
      <c r="D10" s="16"/>
      <c r="E10" s="19"/>
      <c r="F10" s="16"/>
      <c r="G10" s="19"/>
      <c r="H10" s="16"/>
      <c r="I10" s="19"/>
      <c r="J10" s="16"/>
      <c r="K10" s="23">
        <v>55424514870</v>
      </c>
      <c r="L10" s="16"/>
      <c r="M10" s="19"/>
      <c r="O10" s="30"/>
      <c r="Q10" s="32"/>
      <c r="R10" s="32"/>
    </row>
    <row r="11" spans="1:18" ht="13.5" thickTop="1"/>
    <row r="12" spans="1:18">
      <c r="R12" s="31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11" sqref="L11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7.7109375" bestFit="1" customWidth="1"/>
    <col min="7" max="7" width="1.28515625" customWidth="1"/>
    <col min="8" max="8" width="16.14062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  <col min="15" max="15" width="12" bestFit="1" customWidth="1"/>
  </cols>
  <sheetData>
    <row r="1" spans="1:12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1.7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14.45" customHeight="1"/>
    <row r="5" spans="1:12" ht="14.45" customHeight="1">
      <c r="A5" s="1" t="s">
        <v>68</v>
      </c>
      <c r="B5" s="38" t="s">
        <v>69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4.45" customHeight="1">
      <c r="D6" s="2" t="s">
        <v>7</v>
      </c>
      <c r="F6" s="39" t="s">
        <v>8</v>
      </c>
      <c r="G6" s="39"/>
      <c r="H6" s="39"/>
      <c r="J6" s="56" t="s">
        <v>9</v>
      </c>
      <c r="K6" s="56"/>
      <c r="L6" s="56"/>
    </row>
    <row r="7" spans="1:12" ht="14.45" customHeight="1">
      <c r="D7" s="3"/>
      <c r="F7" s="3"/>
      <c r="G7" s="3"/>
      <c r="H7" s="3"/>
      <c r="J7" s="55"/>
    </row>
    <row r="8" spans="1:12" ht="14.45" customHeight="1">
      <c r="A8" s="39" t="s">
        <v>70</v>
      </c>
      <c r="B8" s="39"/>
      <c r="D8" s="2" t="s">
        <v>71</v>
      </c>
      <c r="F8" s="2" t="s">
        <v>72</v>
      </c>
      <c r="H8" s="2" t="s">
        <v>73</v>
      </c>
      <c r="J8" s="2" t="s">
        <v>71</v>
      </c>
      <c r="L8" s="2" t="s">
        <v>18</v>
      </c>
    </row>
    <row r="9" spans="1:12" ht="21.75" customHeight="1">
      <c r="A9" s="33" t="s">
        <v>150</v>
      </c>
      <c r="B9" s="33"/>
      <c r="D9" s="17">
        <v>49750473921</v>
      </c>
      <c r="E9" s="16"/>
      <c r="F9" s="17">
        <v>790538819494</v>
      </c>
      <c r="G9" s="16"/>
      <c r="H9" s="17">
        <v>735800304015</v>
      </c>
      <c r="I9" s="16"/>
      <c r="J9" s="17">
        <v>104488989400</v>
      </c>
      <c r="K9" s="16"/>
      <c r="L9" s="18">
        <f>J9/14296115652425*100</f>
        <v>0.73089076739719783</v>
      </c>
    </row>
    <row r="10" spans="1:12" ht="21.75" customHeight="1">
      <c r="A10" s="45" t="s">
        <v>74</v>
      </c>
      <c r="B10" s="45"/>
      <c r="D10" s="21">
        <v>439587927</v>
      </c>
      <c r="E10" s="16"/>
      <c r="F10" s="21">
        <v>211970750349</v>
      </c>
      <c r="G10" s="16"/>
      <c r="H10" s="21">
        <v>212001125000</v>
      </c>
      <c r="I10" s="16"/>
      <c r="J10" s="21">
        <v>409213276</v>
      </c>
      <c r="K10" s="16"/>
      <c r="L10" s="22">
        <f>J10/14296115652425*100</f>
        <v>2.8624088245298059E-3</v>
      </c>
    </row>
    <row r="11" spans="1:12" ht="21.75" customHeight="1" thickBot="1">
      <c r="A11" s="47" t="s">
        <v>57</v>
      </c>
      <c r="B11" s="47"/>
      <c r="D11" s="23">
        <v>50190061848</v>
      </c>
      <c r="E11" s="16"/>
      <c r="F11" s="23">
        <v>1002509569843</v>
      </c>
      <c r="G11" s="16"/>
      <c r="H11" s="23">
        <v>947801429015</v>
      </c>
      <c r="I11" s="16"/>
      <c r="J11" s="23">
        <v>104898202676</v>
      </c>
      <c r="K11" s="16"/>
      <c r="L11" s="24">
        <f>SUM(L9:L10)</f>
        <v>0.73375317622172764</v>
      </c>
    </row>
    <row r="12" spans="1:12" ht="13.5" thickTop="1"/>
  </sheetData>
  <mergeCells count="9">
    <mergeCell ref="A11:B11"/>
    <mergeCell ref="A8:B8"/>
    <mergeCell ref="A10:B10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7"/>
  <sheetViews>
    <sheetView rightToLeft="1" workbookViewId="0">
      <selection activeCell="F16" sqref="F16:H31"/>
    </sheetView>
  </sheetViews>
  <sheetFormatPr defaultRowHeight="12.75"/>
  <cols>
    <col min="1" max="1" width="2.5703125" customWidth="1"/>
    <col min="2" max="2" width="52.28515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6.42578125" bestFit="1" customWidth="1"/>
  </cols>
  <sheetData>
    <row r="1" spans="1:13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ht="21.75" customHeight="1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</row>
    <row r="3" spans="1:13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3" ht="14.45" customHeight="1"/>
    <row r="5" spans="1:13" ht="29.1" customHeight="1">
      <c r="A5" s="1" t="s">
        <v>76</v>
      </c>
      <c r="B5" s="38" t="s">
        <v>77</v>
      </c>
      <c r="C5" s="38"/>
      <c r="D5" s="38"/>
      <c r="E5" s="38"/>
      <c r="F5" s="38"/>
      <c r="G5" s="38"/>
      <c r="H5" s="38"/>
      <c r="I5" s="38"/>
      <c r="J5" s="38"/>
    </row>
    <row r="6" spans="1:13" ht="14.45" customHeight="1"/>
    <row r="7" spans="1:13" ht="14.45" customHeight="1">
      <c r="A7" s="39" t="s">
        <v>78</v>
      </c>
      <c r="B7" s="39"/>
      <c r="D7" s="2" t="s">
        <v>79</v>
      </c>
      <c r="F7" s="2" t="s">
        <v>71</v>
      </c>
      <c r="H7" s="2" t="s">
        <v>80</v>
      </c>
      <c r="J7" s="2" t="s">
        <v>81</v>
      </c>
    </row>
    <row r="8" spans="1:13" ht="21.75" customHeight="1">
      <c r="A8" s="41" t="s">
        <v>82</v>
      </c>
      <c r="B8" s="41"/>
      <c r="D8" s="26" t="s">
        <v>83</v>
      </c>
      <c r="E8" s="16"/>
      <c r="F8" s="17">
        <f>'درآمد سرمایه گذاری در سهام'!J60</f>
        <v>2754353554353</v>
      </c>
      <c r="G8" s="16"/>
      <c r="H8" s="18">
        <f>F8/$F$13*100</f>
        <v>99.956399668656928</v>
      </c>
      <c r="I8" s="16"/>
      <c r="J8" s="18">
        <f>F8/14296115652425*100</f>
        <v>19.266447063792384</v>
      </c>
      <c r="M8" s="29"/>
    </row>
    <row r="9" spans="1:13" ht="21.75" customHeight="1">
      <c r="A9" s="43" t="s">
        <v>84</v>
      </c>
      <c r="B9" s="43"/>
      <c r="D9" s="27" t="s">
        <v>85</v>
      </c>
      <c r="E9" s="16"/>
      <c r="F9" s="19">
        <v>0</v>
      </c>
      <c r="G9" s="16"/>
      <c r="H9" s="20">
        <f t="shared" ref="H9:H12" si="0">F9/$F$13*100</f>
        <v>0</v>
      </c>
      <c r="I9" s="16"/>
      <c r="J9" s="20">
        <f t="shared" ref="J9:J12" si="1">F9/14296115652425*100</f>
        <v>0</v>
      </c>
    </row>
    <row r="10" spans="1:13" ht="21.75" customHeight="1">
      <c r="A10" s="43" t="s">
        <v>86</v>
      </c>
      <c r="B10" s="43"/>
      <c r="D10" s="27" t="s">
        <v>87</v>
      </c>
      <c r="E10" s="16"/>
      <c r="F10" s="19">
        <v>0</v>
      </c>
      <c r="G10" s="16"/>
      <c r="H10" s="20">
        <f t="shared" si="0"/>
        <v>0</v>
      </c>
      <c r="I10" s="16"/>
      <c r="J10" s="20">
        <f t="shared" si="1"/>
        <v>0</v>
      </c>
    </row>
    <row r="11" spans="1:13" ht="21.75" customHeight="1">
      <c r="A11" s="43" t="s">
        <v>88</v>
      </c>
      <c r="B11" s="43"/>
      <c r="D11" s="27" t="s">
        <v>89</v>
      </c>
      <c r="E11" s="16"/>
      <c r="F11" s="19">
        <f>'سود سپرده بانکی'!G10</f>
        <v>15977</v>
      </c>
      <c r="G11" s="16"/>
      <c r="H11" s="20">
        <f t="shared" si="0"/>
        <v>5.7981060382833424E-7</v>
      </c>
      <c r="I11" s="16"/>
      <c r="J11" s="20">
        <f t="shared" si="1"/>
        <v>1.1175762975371479E-7</v>
      </c>
      <c r="M11" s="29"/>
    </row>
    <row r="12" spans="1:13" ht="21.75" customHeight="1">
      <c r="A12" s="45" t="s">
        <v>90</v>
      </c>
      <c r="B12" s="45"/>
      <c r="D12" s="28" t="s">
        <v>91</v>
      </c>
      <c r="E12" s="16"/>
      <c r="F12" s="21">
        <f>'سایر درآمدها'!D11</f>
        <v>1201415127</v>
      </c>
      <c r="G12" s="16"/>
      <c r="H12" s="22">
        <f t="shared" si="0"/>
        <v>4.3599751532475743E-2</v>
      </c>
      <c r="I12" s="16"/>
      <c r="J12" s="22">
        <f t="shared" si="1"/>
        <v>8.4037871279826152E-3</v>
      </c>
      <c r="M12" s="29"/>
    </row>
    <row r="13" spans="1:13" ht="21.75" customHeight="1">
      <c r="A13" s="47" t="s">
        <v>57</v>
      </c>
      <c r="B13" s="47"/>
      <c r="D13" s="23"/>
      <c r="E13" s="16"/>
      <c r="F13" s="23">
        <f>SUM(F8:F12)</f>
        <v>2755554985457</v>
      </c>
      <c r="G13" s="16"/>
      <c r="H13" s="23">
        <f>SUM(H8:H12)</f>
        <v>100</v>
      </c>
      <c r="I13" s="16"/>
      <c r="J13" s="24">
        <f>SUM(J8:J12)</f>
        <v>19.274850962677995</v>
      </c>
      <c r="M13" s="29"/>
    </row>
    <row r="16" spans="1:13">
      <c r="F16" s="29"/>
    </row>
    <row r="17" spans="6:8">
      <c r="F17" s="29"/>
      <c r="H17" s="29"/>
    </row>
    <row r="18" spans="6:8">
      <c r="F18" s="29"/>
    </row>
    <row r="19" spans="6:8">
      <c r="F19" s="29"/>
    </row>
    <row r="20" spans="6:8">
      <c r="F20" s="29"/>
      <c r="H20" s="29"/>
    </row>
    <row r="21" spans="6:8">
      <c r="F21" s="29"/>
      <c r="H21" s="29"/>
    </row>
    <row r="22" spans="6:8">
      <c r="F22" s="29"/>
      <c r="H22" s="29"/>
    </row>
    <row r="23" spans="6:8">
      <c r="F23" s="29"/>
    </row>
    <row r="24" spans="6:8">
      <c r="F24" s="29"/>
    </row>
    <row r="25" spans="6:8">
      <c r="F25" s="29"/>
    </row>
    <row r="26" spans="6:8">
      <c r="F26" s="29"/>
    </row>
    <row r="27" spans="6:8">
      <c r="F27" s="29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7"/>
  <sheetViews>
    <sheetView rightToLeft="1" topLeftCell="A44" workbookViewId="0">
      <selection activeCell="Z5" sqref="Z5:Z17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6.14062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1.28515625" customWidth="1"/>
    <col min="14" max="14" width="16" bestFit="1" customWidth="1"/>
    <col min="15" max="16" width="1.28515625" customWidth="1"/>
    <col min="17" max="17" width="17.42578125" bestFit="1" customWidth="1"/>
    <col min="18" max="18" width="1.28515625" customWidth="1"/>
    <col min="19" max="19" width="15.8554687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  <col min="26" max="26" width="20.85546875" bestFit="1" customWidth="1"/>
  </cols>
  <sheetData>
    <row r="1" spans="1:26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6" ht="21.75" customHeight="1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6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6" ht="14.45" customHeight="1"/>
    <row r="5" spans="1:26" ht="14.45" customHeight="1">
      <c r="A5" s="1" t="s">
        <v>92</v>
      </c>
      <c r="B5" s="38" t="s">
        <v>93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6" ht="14.45" customHeight="1">
      <c r="D6" s="39" t="s">
        <v>94</v>
      </c>
      <c r="E6" s="39"/>
      <c r="F6" s="39"/>
      <c r="G6" s="39"/>
      <c r="H6" s="39"/>
      <c r="I6" s="39"/>
      <c r="J6" s="39"/>
      <c r="K6" s="39"/>
      <c r="L6" s="39"/>
      <c r="N6" s="39" t="s">
        <v>95</v>
      </c>
      <c r="O6" s="39"/>
      <c r="P6" s="39"/>
      <c r="Q6" s="39"/>
      <c r="R6" s="39"/>
      <c r="S6" s="39"/>
      <c r="T6" s="39"/>
      <c r="U6" s="39"/>
      <c r="V6" s="39"/>
      <c r="W6" s="39"/>
    </row>
    <row r="7" spans="1:26" ht="14.45" customHeight="1">
      <c r="D7" s="3"/>
      <c r="E7" s="3"/>
      <c r="F7" s="3"/>
      <c r="G7" s="3"/>
      <c r="H7" s="3"/>
      <c r="I7" s="3"/>
      <c r="J7" s="40" t="s">
        <v>57</v>
      </c>
      <c r="K7" s="40"/>
      <c r="L7" s="40"/>
      <c r="N7" s="3"/>
      <c r="O7" s="3"/>
      <c r="P7" s="3"/>
      <c r="Q7" s="3"/>
      <c r="R7" s="3"/>
      <c r="S7" s="3"/>
      <c r="T7" s="3"/>
      <c r="U7" s="40" t="s">
        <v>57</v>
      </c>
      <c r="V7" s="40"/>
      <c r="W7" s="40"/>
    </row>
    <row r="8" spans="1:26" ht="14.45" customHeight="1">
      <c r="A8" s="39" t="s">
        <v>96</v>
      </c>
      <c r="B8" s="39"/>
      <c r="D8" s="2" t="s">
        <v>97</v>
      </c>
      <c r="F8" s="2" t="s">
        <v>98</v>
      </c>
      <c r="H8" s="2" t="s">
        <v>99</v>
      </c>
      <c r="J8" s="4" t="s">
        <v>71</v>
      </c>
      <c r="K8" s="3"/>
      <c r="L8" s="4" t="s">
        <v>80</v>
      </c>
      <c r="N8" s="2" t="s">
        <v>97</v>
      </c>
      <c r="P8" s="39" t="s">
        <v>98</v>
      </c>
      <c r="Q8" s="39"/>
      <c r="S8" s="2" t="s">
        <v>99</v>
      </c>
      <c r="U8" s="4" t="s">
        <v>71</v>
      </c>
      <c r="V8" s="3"/>
      <c r="W8" s="4" t="s">
        <v>80</v>
      </c>
      <c r="Z8" s="19"/>
    </row>
    <row r="9" spans="1:26" ht="21.75" customHeight="1">
      <c r="A9" s="41" t="s">
        <v>47</v>
      </c>
      <c r="B9" s="41"/>
      <c r="D9" s="17">
        <v>23410396545</v>
      </c>
      <c r="E9" s="16"/>
      <c r="F9" s="17">
        <v>458446154347</v>
      </c>
      <c r="G9" s="16"/>
      <c r="H9" s="17">
        <v>35108431756</v>
      </c>
      <c r="I9" s="16"/>
      <c r="J9" s="17">
        <f>D9+F9+H9</f>
        <v>516964982648</v>
      </c>
      <c r="K9" s="16"/>
      <c r="L9" s="18">
        <f>J9/درآمد!$F$13*100</f>
        <v>18.760829864632985</v>
      </c>
      <c r="M9" s="16"/>
      <c r="N9" s="17">
        <v>23410396545</v>
      </c>
      <c r="O9" s="16"/>
      <c r="P9" s="42">
        <v>979671676262</v>
      </c>
      <c r="Q9" s="42"/>
      <c r="R9" s="16"/>
      <c r="S9" s="17">
        <v>61320236478</v>
      </c>
      <c r="T9" s="16"/>
      <c r="U9" s="17">
        <v>1064402309285</v>
      </c>
      <c r="V9" s="16"/>
      <c r="W9" s="18">
        <f>U9/6670397594306*100</f>
        <v>15.957104418986919</v>
      </c>
      <c r="Z9" s="19"/>
    </row>
    <row r="10" spans="1:26" ht="21.75" customHeight="1">
      <c r="A10" s="43" t="s">
        <v>25</v>
      </c>
      <c r="B10" s="43"/>
      <c r="D10" s="19">
        <v>0</v>
      </c>
      <c r="E10" s="16"/>
      <c r="F10" s="19">
        <v>0</v>
      </c>
      <c r="G10" s="16"/>
      <c r="H10" s="19">
        <v>402861681</v>
      </c>
      <c r="I10" s="16"/>
      <c r="J10" s="19">
        <f>D10+F10+H10</f>
        <v>402861681</v>
      </c>
      <c r="K10" s="16"/>
      <c r="L10" s="20">
        <f>J10/درآمد!$F$13*100</f>
        <v>1.4619983383608174E-2</v>
      </c>
      <c r="M10" s="16"/>
      <c r="N10" s="19">
        <v>747970725</v>
      </c>
      <c r="O10" s="16"/>
      <c r="P10" s="44">
        <v>0</v>
      </c>
      <c r="Q10" s="44"/>
      <c r="R10" s="16"/>
      <c r="S10" s="19">
        <v>2821569210</v>
      </c>
      <c r="T10" s="16"/>
      <c r="U10" s="19">
        <v>3569539935</v>
      </c>
      <c r="V10" s="16"/>
      <c r="W10" s="20">
        <f t="shared" ref="W10:W59" si="0">U10/6670397594306*100</f>
        <v>5.3513150970896234E-2</v>
      </c>
      <c r="Z10" s="19"/>
    </row>
    <row r="11" spans="1:26" ht="21.75" customHeight="1">
      <c r="A11" s="43" t="s">
        <v>34</v>
      </c>
      <c r="B11" s="43"/>
      <c r="D11" s="19">
        <v>0</v>
      </c>
      <c r="E11" s="16"/>
      <c r="F11" s="19">
        <v>0</v>
      </c>
      <c r="G11" s="16"/>
      <c r="H11" s="19">
        <v>6214607226</v>
      </c>
      <c r="I11" s="16"/>
      <c r="J11" s="19">
        <f>D11+F11+H11</f>
        <v>6214607226</v>
      </c>
      <c r="K11" s="16"/>
      <c r="L11" s="20">
        <f>J11/درآمد!$F$13*100</f>
        <v>0.22553014760361706</v>
      </c>
      <c r="M11" s="16"/>
      <c r="N11" s="19">
        <v>0</v>
      </c>
      <c r="O11" s="16"/>
      <c r="P11" s="44">
        <v>0</v>
      </c>
      <c r="Q11" s="44"/>
      <c r="R11" s="16"/>
      <c r="S11" s="19">
        <v>59279081062</v>
      </c>
      <c r="T11" s="16"/>
      <c r="U11" s="19">
        <v>59279081062</v>
      </c>
      <c r="V11" s="16"/>
      <c r="W11" s="20">
        <f t="shared" si="0"/>
        <v>0.888688870849347</v>
      </c>
      <c r="Z11" s="19"/>
    </row>
    <row r="12" spans="1:26" ht="21.75" customHeight="1">
      <c r="A12" s="43" t="s">
        <v>41</v>
      </c>
      <c r="B12" s="43"/>
      <c r="D12" s="19">
        <v>0</v>
      </c>
      <c r="E12" s="16"/>
      <c r="F12" s="19">
        <v>0</v>
      </c>
      <c r="G12" s="16"/>
      <c r="H12" s="19">
        <v>38974314084</v>
      </c>
      <c r="I12" s="16"/>
      <c r="J12" s="19">
        <f t="shared" ref="J12:J59" si="1">D12+F12+H12</f>
        <v>38974314084</v>
      </c>
      <c r="K12" s="16"/>
      <c r="L12" s="20">
        <f>J12/درآمد!$F$13*100</f>
        <v>1.4143907230918942</v>
      </c>
      <c r="M12" s="16"/>
      <c r="N12" s="19">
        <v>0</v>
      </c>
      <c r="O12" s="16"/>
      <c r="P12" s="44">
        <v>0</v>
      </c>
      <c r="Q12" s="44"/>
      <c r="R12" s="16"/>
      <c r="S12" s="19">
        <v>67998788132</v>
      </c>
      <c r="T12" s="16"/>
      <c r="U12" s="19">
        <v>67998788132</v>
      </c>
      <c r="V12" s="16"/>
      <c r="W12" s="20">
        <f t="shared" si="0"/>
        <v>1.0194113194998344</v>
      </c>
      <c r="Z12" s="19"/>
    </row>
    <row r="13" spans="1:26" ht="21.75" customHeight="1">
      <c r="A13" s="43" t="s">
        <v>54</v>
      </c>
      <c r="B13" s="43"/>
      <c r="D13" s="19">
        <v>0</v>
      </c>
      <c r="E13" s="16"/>
      <c r="F13" s="19">
        <v>49980640</v>
      </c>
      <c r="G13" s="16"/>
      <c r="H13" s="19">
        <v>0</v>
      </c>
      <c r="I13" s="16"/>
      <c r="J13" s="19">
        <f t="shared" si="1"/>
        <v>49980640</v>
      </c>
      <c r="K13" s="16"/>
      <c r="L13" s="20">
        <f>J13/درآمد!$F$13*100</f>
        <v>1.8138139236481565E-3</v>
      </c>
      <c r="M13" s="16"/>
      <c r="N13" s="19">
        <v>257763000</v>
      </c>
      <c r="O13" s="16"/>
      <c r="P13" s="44">
        <v>666706737</v>
      </c>
      <c r="Q13" s="44"/>
      <c r="R13" s="16"/>
      <c r="S13" s="19">
        <v>837746628</v>
      </c>
      <c r="T13" s="16"/>
      <c r="U13" s="19">
        <v>1762216365</v>
      </c>
      <c r="V13" s="16"/>
      <c r="W13" s="20">
        <f t="shared" si="0"/>
        <v>2.6418460670234515E-2</v>
      </c>
      <c r="Z13" s="19"/>
    </row>
    <row r="14" spans="1:26" ht="21.75" customHeight="1">
      <c r="A14" s="43" t="s">
        <v>100</v>
      </c>
      <c r="B14" s="43"/>
      <c r="D14" s="19">
        <v>0</v>
      </c>
      <c r="E14" s="16"/>
      <c r="F14" s="19">
        <v>0</v>
      </c>
      <c r="G14" s="16"/>
      <c r="H14" s="19">
        <v>0</v>
      </c>
      <c r="I14" s="16"/>
      <c r="J14" s="19">
        <f t="shared" si="1"/>
        <v>0</v>
      </c>
      <c r="K14" s="16"/>
      <c r="L14" s="20">
        <f>J14/درآمد!$F$13*100</f>
        <v>0</v>
      </c>
      <c r="M14" s="16"/>
      <c r="N14" s="19">
        <v>0</v>
      </c>
      <c r="O14" s="16"/>
      <c r="P14" s="44">
        <v>0</v>
      </c>
      <c r="Q14" s="44"/>
      <c r="R14" s="16"/>
      <c r="S14" s="19">
        <v>5878009268</v>
      </c>
      <c r="T14" s="16"/>
      <c r="U14" s="19">
        <v>5878009268</v>
      </c>
      <c r="V14" s="16"/>
      <c r="W14" s="20">
        <f t="shared" si="0"/>
        <v>8.8120823157791961E-2</v>
      </c>
      <c r="Z14" s="19"/>
    </row>
    <row r="15" spans="1:26" ht="21.75" customHeight="1">
      <c r="A15" s="43" t="s">
        <v>101</v>
      </c>
      <c r="B15" s="43"/>
      <c r="D15" s="19">
        <v>0</v>
      </c>
      <c r="E15" s="16"/>
      <c r="F15" s="19">
        <v>0</v>
      </c>
      <c r="G15" s="16"/>
      <c r="H15" s="19">
        <v>0</v>
      </c>
      <c r="I15" s="16"/>
      <c r="J15" s="19">
        <f t="shared" si="1"/>
        <v>0</v>
      </c>
      <c r="K15" s="16"/>
      <c r="L15" s="20">
        <f>J15/درآمد!$F$13*100</f>
        <v>0</v>
      </c>
      <c r="M15" s="16"/>
      <c r="N15" s="19">
        <v>0</v>
      </c>
      <c r="O15" s="16"/>
      <c r="P15" s="44">
        <v>0</v>
      </c>
      <c r="Q15" s="44"/>
      <c r="R15" s="16"/>
      <c r="S15" s="19">
        <v>0</v>
      </c>
      <c r="T15" s="16"/>
      <c r="U15" s="19">
        <v>0</v>
      </c>
      <c r="V15" s="16"/>
      <c r="W15" s="20">
        <f t="shared" si="0"/>
        <v>0</v>
      </c>
      <c r="Z15" s="19"/>
    </row>
    <row r="16" spans="1:26" ht="21.75" customHeight="1">
      <c r="A16" s="43" t="s">
        <v>102</v>
      </c>
      <c r="B16" s="43"/>
      <c r="D16" s="19">
        <v>0</v>
      </c>
      <c r="E16" s="16"/>
      <c r="F16" s="19">
        <v>0</v>
      </c>
      <c r="G16" s="16"/>
      <c r="H16" s="19">
        <v>0</v>
      </c>
      <c r="I16" s="16"/>
      <c r="J16" s="19">
        <f t="shared" si="1"/>
        <v>0</v>
      </c>
      <c r="K16" s="16"/>
      <c r="L16" s="20">
        <f>J16/درآمد!$F$13*100</f>
        <v>0</v>
      </c>
      <c r="M16" s="16"/>
      <c r="N16" s="19">
        <v>0</v>
      </c>
      <c r="O16" s="16"/>
      <c r="P16" s="44">
        <v>0</v>
      </c>
      <c r="Q16" s="44"/>
      <c r="R16" s="16"/>
      <c r="S16" s="19">
        <v>91983471</v>
      </c>
      <c r="T16" s="16"/>
      <c r="U16" s="19">
        <v>91983471</v>
      </c>
      <c r="V16" s="16"/>
      <c r="W16" s="20">
        <f t="shared" si="0"/>
        <v>1.3789803336238778E-3</v>
      </c>
    </row>
    <row r="17" spans="1:23" ht="21.75" customHeight="1">
      <c r="A17" s="43" t="s">
        <v>103</v>
      </c>
      <c r="B17" s="43"/>
      <c r="D17" s="19">
        <v>0</v>
      </c>
      <c r="E17" s="16"/>
      <c r="F17" s="19">
        <v>0</v>
      </c>
      <c r="G17" s="16"/>
      <c r="H17" s="19">
        <v>0</v>
      </c>
      <c r="I17" s="16"/>
      <c r="J17" s="19">
        <f t="shared" si="1"/>
        <v>0</v>
      </c>
      <c r="K17" s="16"/>
      <c r="L17" s="20">
        <f>J17/درآمد!$F$13*100</f>
        <v>0</v>
      </c>
      <c r="M17" s="16"/>
      <c r="N17" s="19">
        <v>0</v>
      </c>
      <c r="O17" s="16"/>
      <c r="P17" s="44">
        <v>0</v>
      </c>
      <c r="Q17" s="44"/>
      <c r="R17" s="16"/>
      <c r="S17" s="19">
        <v>22861217</v>
      </c>
      <c r="T17" s="16"/>
      <c r="U17" s="19">
        <v>22861217</v>
      </c>
      <c r="V17" s="16"/>
      <c r="W17" s="20">
        <f t="shared" si="0"/>
        <v>3.4272645186120303E-4</v>
      </c>
    </row>
    <row r="18" spans="1:23" ht="21.75" customHeight="1">
      <c r="A18" s="43" t="s">
        <v>104</v>
      </c>
      <c r="B18" s="43"/>
      <c r="D18" s="19">
        <v>0</v>
      </c>
      <c r="E18" s="16"/>
      <c r="F18" s="19">
        <v>0</v>
      </c>
      <c r="G18" s="16"/>
      <c r="H18" s="19">
        <v>0</v>
      </c>
      <c r="I18" s="16"/>
      <c r="J18" s="19">
        <f t="shared" si="1"/>
        <v>0</v>
      </c>
      <c r="K18" s="16"/>
      <c r="L18" s="20">
        <f>J18/درآمد!$F$13*100</f>
        <v>0</v>
      </c>
      <c r="M18" s="16"/>
      <c r="N18" s="19">
        <v>0</v>
      </c>
      <c r="O18" s="16"/>
      <c r="P18" s="44">
        <v>0</v>
      </c>
      <c r="Q18" s="44"/>
      <c r="R18" s="16"/>
      <c r="S18" s="19">
        <v>586544136</v>
      </c>
      <c r="T18" s="16"/>
      <c r="U18" s="19">
        <v>586544136</v>
      </c>
      <c r="V18" s="16"/>
      <c r="W18" s="20">
        <f t="shared" si="0"/>
        <v>8.7932409981181202E-3</v>
      </c>
    </row>
    <row r="19" spans="1:23" ht="21.75" customHeight="1">
      <c r="A19" s="43" t="s">
        <v>105</v>
      </c>
      <c r="B19" s="43"/>
      <c r="D19" s="19">
        <v>0</v>
      </c>
      <c r="E19" s="16"/>
      <c r="F19" s="19">
        <v>0</v>
      </c>
      <c r="G19" s="16"/>
      <c r="H19" s="19">
        <v>0</v>
      </c>
      <c r="I19" s="16"/>
      <c r="J19" s="19">
        <f t="shared" si="1"/>
        <v>0</v>
      </c>
      <c r="K19" s="16"/>
      <c r="L19" s="20">
        <f>J19/درآمد!$F$13*100</f>
        <v>0</v>
      </c>
      <c r="M19" s="16"/>
      <c r="N19" s="19">
        <v>0</v>
      </c>
      <c r="O19" s="16"/>
      <c r="P19" s="44">
        <v>0</v>
      </c>
      <c r="Q19" s="44"/>
      <c r="R19" s="16"/>
      <c r="S19" s="19">
        <v>4238680822</v>
      </c>
      <c r="T19" s="16"/>
      <c r="U19" s="19">
        <v>4238680822</v>
      </c>
      <c r="V19" s="16"/>
      <c r="W19" s="20">
        <f t="shared" si="0"/>
        <v>6.3544650256204108E-2</v>
      </c>
    </row>
    <row r="20" spans="1:23" ht="21.75" customHeight="1">
      <c r="A20" s="43" t="s">
        <v>106</v>
      </c>
      <c r="B20" s="43"/>
      <c r="D20" s="19">
        <v>0</v>
      </c>
      <c r="E20" s="16"/>
      <c r="F20" s="19">
        <v>0</v>
      </c>
      <c r="G20" s="16"/>
      <c r="H20" s="19">
        <v>0</v>
      </c>
      <c r="I20" s="16"/>
      <c r="J20" s="19">
        <f t="shared" si="1"/>
        <v>0</v>
      </c>
      <c r="K20" s="16"/>
      <c r="L20" s="20">
        <f>J20/درآمد!$F$13*100</f>
        <v>0</v>
      </c>
      <c r="M20" s="16"/>
      <c r="N20" s="19">
        <v>0</v>
      </c>
      <c r="O20" s="16"/>
      <c r="P20" s="44">
        <v>0</v>
      </c>
      <c r="Q20" s="44"/>
      <c r="R20" s="16"/>
      <c r="S20" s="19">
        <v>2084704740</v>
      </c>
      <c r="T20" s="16"/>
      <c r="U20" s="19">
        <v>2084704740</v>
      </c>
      <c r="V20" s="16"/>
      <c r="W20" s="20">
        <f t="shared" si="0"/>
        <v>3.1253080652636815E-2</v>
      </c>
    </row>
    <row r="21" spans="1:23" ht="21.75" customHeight="1">
      <c r="A21" s="43" t="s">
        <v>52</v>
      </c>
      <c r="B21" s="43"/>
      <c r="D21" s="19">
        <v>0</v>
      </c>
      <c r="E21" s="16"/>
      <c r="F21" s="19">
        <v>664820899</v>
      </c>
      <c r="G21" s="16"/>
      <c r="H21" s="19">
        <v>0</v>
      </c>
      <c r="I21" s="16"/>
      <c r="J21" s="19">
        <f t="shared" si="1"/>
        <v>664820899</v>
      </c>
      <c r="K21" s="16"/>
      <c r="L21" s="20">
        <f>J21/درآمد!$F$13*100</f>
        <v>2.4126569874625151E-2</v>
      </c>
      <c r="M21" s="16"/>
      <c r="N21" s="19">
        <v>244366427</v>
      </c>
      <c r="O21" s="16"/>
      <c r="P21" s="44">
        <v>1144852750</v>
      </c>
      <c r="Q21" s="44"/>
      <c r="R21" s="16"/>
      <c r="S21" s="19">
        <v>1329663140</v>
      </c>
      <c r="T21" s="16"/>
      <c r="U21" s="19">
        <v>2718882317</v>
      </c>
      <c r="V21" s="16"/>
      <c r="W21" s="20">
        <f t="shared" si="0"/>
        <v>4.0760423626335238E-2</v>
      </c>
    </row>
    <row r="22" spans="1:23" ht="21.75" customHeight="1">
      <c r="A22" s="43" t="s">
        <v>107</v>
      </c>
      <c r="B22" s="43"/>
      <c r="D22" s="19">
        <v>0</v>
      </c>
      <c r="E22" s="16"/>
      <c r="F22" s="19">
        <v>0</v>
      </c>
      <c r="G22" s="16"/>
      <c r="H22" s="19">
        <v>0</v>
      </c>
      <c r="I22" s="16"/>
      <c r="J22" s="19">
        <f t="shared" si="1"/>
        <v>0</v>
      </c>
      <c r="K22" s="16"/>
      <c r="L22" s="20">
        <f>J22/درآمد!$F$13*100</f>
        <v>0</v>
      </c>
      <c r="M22" s="16"/>
      <c r="N22" s="19">
        <v>0</v>
      </c>
      <c r="O22" s="16"/>
      <c r="P22" s="44">
        <v>0</v>
      </c>
      <c r="Q22" s="44"/>
      <c r="R22" s="16"/>
      <c r="S22" s="19">
        <v>773500046</v>
      </c>
      <c r="T22" s="16"/>
      <c r="U22" s="19">
        <v>773500046</v>
      </c>
      <c r="V22" s="16"/>
      <c r="W22" s="20">
        <f t="shared" si="0"/>
        <v>1.1596011108247534E-2</v>
      </c>
    </row>
    <row r="23" spans="1:23" ht="21.75" customHeight="1">
      <c r="A23" s="43" t="s">
        <v>108</v>
      </c>
      <c r="B23" s="43"/>
      <c r="D23" s="19">
        <v>0</v>
      </c>
      <c r="E23" s="16"/>
      <c r="F23" s="19">
        <v>0</v>
      </c>
      <c r="G23" s="16"/>
      <c r="H23" s="19">
        <v>0</v>
      </c>
      <c r="I23" s="16"/>
      <c r="J23" s="19">
        <f t="shared" si="1"/>
        <v>0</v>
      </c>
      <c r="K23" s="16"/>
      <c r="L23" s="20">
        <f>J23/درآمد!$F$13*100</f>
        <v>0</v>
      </c>
      <c r="M23" s="16"/>
      <c r="N23" s="19">
        <v>0</v>
      </c>
      <c r="O23" s="16"/>
      <c r="P23" s="44">
        <v>0</v>
      </c>
      <c r="Q23" s="44"/>
      <c r="R23" s="16"/>
      <c r="S23" s="19">
        <v>443206519</v>
      </c>
      <c r="T23" s="16"/>
      <c r="U23" s="19">
        <v>443206519</v>
      </c>
      <c r="V23" s="16"/>
      <c r="W23" s="20">
        <f t="shared" si="0"/>
        <v>6.6443793302265958E-3</v>
      </c>
    </row>
    <row r="24" spans="1:23" ht="21.75" customHeight="1">
      <c r="A24" s="43" t="s">
        <v>109</v>
      </c>
      <c r="B24" s="43"/>
      <c r="D24" s="19">
        <v>0</v>
      </c>
      <c r="E24" s="16"/>
      <c r="F24" s="19">
        <v>0</v>
      </c>
      <c r="G24" s="16"/>
      <c r="H24" s="19">
        <v>0</v>
      </c>
      <c r="I24" s="16"/>
      <c r="J24" s="19">
        <f t="shared" si="1"/>
        <v>0</v>
      </c>
      <c r="K24" s="16"/>
      <c r="L24" s="20">
        <f>J24/درآمد!$F$13*100</f>
        <v>0</v>
      </c>
      <c r="M24" s="16"/>
      <c r="N24" s="19">
        <v>0</v>
      </c>
      <c r="O24" s="16"/>
      <c r="P24" s="44">
        <v>0</v>
      </c>
      <c r="Q24" s="44"/>
      <c r="R24" s="16"/>
      <c r="S24" s="19">
        <v>2051855628</v>
      </c>
      <c r="T24" s="16"/>
      <c r="U24" s="19">
        <v>2051855628</v>
      </c>
      <c r="V24" s="16"/>
      <c r="W24" s="20">
        <f t="shared" si="0"/>
        <v>3.0760619573134734E-2</v>
      </c>
    </row>
    <row r="25" spans="1:23" ht="21.75" customHeight="1">
      <c r="A25" s="43" t="s">
        <v>40</v>
      </c>
      <c r="B25" s="43"/>
      <c r="D25" s="19">
        <v>0</v>
      </c>
      <c r="E25" s="16"/>
      <c r="F25" s="19">
        <v>10925256853</v>
      </c>
      <c r="G25" s="16"/>
      <c r="H25" s="19">
        <v>0</v>
      </c>
      <c r="I25" s="16"/>
      <c r="J25" s="19">
        <f t="shared" si="1"/>
        <v>10925256853</v>
      </c>
      <c r="K25" s="16"/>
      <c r="L25" s="20">
        <f>J25/درآمد!$F$13*100</f>
        <v>0.39648117750000478</v>
      </c>
      <c r="M25" s="16"/>
      <c r="N25" s="19">
        <v>17837251869</v>
      </c>
      <c r="O25" s="16"/>
      <c r="P25" s="44">
        <v>182152376811</v>
      </c>
      <c r="Q25" s="44"/>
      <c r="R25" s="16"/>
      <c r="S25" s="19">
        <v>35200326182</v>
      </c>
      <c r="T25" s="16"/>
      <c r="U25" s="19">
        <v>235189954862</v>
      </c>
      <c r="V25" s="16"/>
      <c r="W25" s="20">
        <f t="shared" si="0"/>
        <v>3.5258761046382507</v>
      </c>
    </row>
    <row r="26" spans="1:23" ht="21.75" customHeight="1">
      <c r="A26" s="43" t="s">
        <v>110</v>
      </c>
      <c r="B26" s="43"/>
      <c r="D26" s="19">
        <v>0</v>
      </c>
      <c r="E26" s="16"/>
      <c r="F26" s="19">
        <v>0</v>
      </c>
      <c r="G26" s="16"/>
      <c r="H26" s="19">
        <v>0</v>
      </c>
      <c r="I26" s="16"/>
      <c r="J26" s="19">
        <f t="shared" si="1"/>
        <v>0</v>
      </c>
      <c r="K26" s="16"/>
      <c r="L26" s="20">
        <f>J26/درآمد!$F$13*100</f>
        <v>0</v>
      </c>
      <c r="M26" s="16"/>
      <c r="N26" s="19">
        <v>0</v>
      </c>
      <c r="O26" s="16"/>
      <c r="P26" s="44">
        <v>0</v>
      </c>
      <c r="Q26" s="44"/>
      <c r="R26" s="16"/>
      <c r="S26" s="19">
        <v>16259818317</v>
      </c>
      <c r="T26" s="16"/>
      <c r="U26" s="19">
        <v>16259818317</v>
      </c>
      <c r="V26" s="16"/>
      <c r="W26" s="20">
        <f t="shared" si="0"/>
        <v>0.24376085663738761</v>
      </c>
    </row>
    <row r="27" spans="1:23" ht="21.75" customHeight="1">
      <c r="A27" s="43" t="s">
        <v>19</v>
      </c>
      <c r="B27" s="43"/>
      <c r="D27" s="19">
        <v>0</v>
      </c>
      <c r="E27" s="16"/>
      <c r="F27" s="19">
        <v>60202105322</v>
      </c>
      <c r="G27" s="16"/>
      <c r="H27" s="19">
        <v>0</v>
      </c>
      <c r="I27" s="16"/>
      <c r="J27" s="19">
        <f t="shared" si="1"/>
        <v>60202105322</v>
      </c>
      <c r="K27" s="16"/>
      <c r="L27" s="20">
        <f>J27/درآمد!$F$13*100</f>
        <v>2.1847542741744883</v>
      </c>
      <c r="M27" s="16"/>
      <c r="N27" s="19">
        <v>6975393012</v>
      </c>
      <c r="O27" s="16"/>
      <c r="P27" s="44">
        <v>129730169211</v>
      </c>
      <c r="Q27" s="44"/>
      <c r="R27" s="16"/>
      <c r="S27" s="19">
        <v>19212523703</v>
      </c>
      <c r="T27" s="16"/>
      <c r="U27" s="19">
        <v>155918085926</v>
      </c>
      <c r="V27" s="16"/>
      <c r="W27" s="20">
        <f t="shared" si="0"/>
        <v>2.3374631530074783</v>
      </c>
    </row>
    <row r="28" spans="1:23" ht="21.75" customHeight="1">
      <c r="A28" s="43" t="s">
        <v>111</v>
      </c>
      <c r="B28" s="43"/>
      <c r="D28" s="19">
        <v>0</v>
      </c>
      <c r="E28" s="16"/>
      <c r="F28" s="19">
        <v>0</v>
      </c>
      <c r="G28" s="16"/>
      <c r="H28" s="19">
        <v>0</v>
      </c>
      <c r="I28" s="16"/>
      <c r="J28" s="19">
        <f t="shared" si="1"/>
        <v>0</v>
      </c>
      <c r="K28" s="16"/>
      <c r="L28" s="20">
        <f>J28/درآمد!$F$13*100</f>
        <v>0</v>
      </c>
      <c r="M28" s="16"/>
      <c r="N28" s="19">
        <v>0</v>
      </c>
      <c r="O28" s="16"/>
      <c r="P28" s="44">
        <v>0</v>
      </c>
      <c r="Q28" s="44"/>
      <c r="R28" s="16"/>
      <c r="S28" s="19">
        <v>2489351267</v>
      </c>
      <c r="T28" s="16"/>
      <c r="U28" s="19">
        <v>2489351267</v>
      </c>
      <c r="V28" s="16"/>
      <c r="W28" s="20">
        <f t="shared" si="0"/>
        <v>3.7319383617027052E-2</v>
      </c>
    </row>
    <row r="29" spans="1:23" ht="21.75" customHeight="1">
      <c r="A29" s="43" t="s">
        <v>32</v>
      </c>
      <c r="B29" s="43"/>
      <c r="D29" s="19">
        <v>0</v>
      </c>
      <c r="E29" s="16"/>
      <c r="F29" s="19">
        <v>2507813585</v>
      </c>
      <c r="G29" s="16"/>
      <c r="H29" s="19">
        <v>0</v>
      </c>
      <c r="I29" s="16"/>
      <c r="J29" s="19">
        <f t="shared" si="1"/>
        <v>2507813585</v>
      </c>
      <c r="K29" s="16"/>
      <c r="L29" s="20">
        <f>J29/درآمد!$F$13*100</f>
        <v>9.1009382800760444E-2</v>
      </c>
      <c r="M29" s="16"/>
      <c r="N29" s="19">
        <v>0</v>
      </c>
      <c r="O29" s="16"/>
      <c r="P29" s="44">
        <v>3937061286</v>
      </c>
      <c r="Q29" s="44"/>
      <c r="R29" s="16"/>
      <c r="S29" s="19">
        <v>2214827988</v>
      </c>
      <c r="T29" s="16"/>
      <c r="U29" s="19">
        <v>6151889274</v>
      </c>
      <c r="V29" s="16"/>
      <c r="W29" s="20">
        <f t="shared" si="0"/>
        <v>9.2226725424154471E-2</v>
      </c>
    </row>
    <row r="30" spans="1:23" ht="21.75" customHeight="1">
      <c r="A30" s="43" t="s">
        <v>112</v>
      </c>
      <c r="B30" s="43"/>
      <c r="D30" s="19">
        <v>0</v>
      </c>
      <c r="E30" s="16"/>
      <c r="F30" s="19">
        <v>0</v>
      </c>
      <c r="G30" s="16"/>
      <c r="H30" s="19">
        <v>0</v>
      </c>
      <c r="I30" s="16"/>
      <c r="J30" s="19">
        <f t="shared" si="1"/>
        <v>0</v>
      </c>
      <c r="K30" s="16"/>
      <c r="L30" s="20">
        <f>J30/درآمد!$F$13*100</f>
        <v>0</v>
      </c>
      <c r="M30" s="16"/>
      <c r="N30" s="19">
        <v>0</v>
      </c>
      <c r="O30" s="16"/>
      <c r="P30" s="44">
        <v>0</v>
      </c>
      <c r="Q30" s="44"/>
      <c r="R30" s="16"/>
      <c r="S30" s="19">
        <v>1765589848</v>
      </c>
      <c r="T30" s="16"/>
      <c r="U30" s="19">
        <v>1765589848</v>
      </c>
      <c r="V30" s="16"/>
      <c r="W30" s="20">
        <f t="shared" si="0"/>
        <v>2.6469034612076902E-2</v>
      </c>
    </row>
    <row r="31" spans="1:23" ht="21.75" customHeight="1">
      <c r="A31" s="43" t="s">
        <v>35</v>
      </c>
      <c r="B31" s="43"/>
      <c r="D31" s="19">
        <v>0</v>
      </c>
      <c r="E31" s="16"/>
      <c r="F31" s="19">
        <v>65696680432</v>
      </c>
      <c r="G31" s="16"/>
      <c r="H31" s="19">
        <v>0</v>
      </c>
      <c r="I31" s="16"/>
      <c r="J31" s="19">
        <f t="shared" si="1"/>
        <v>65696680432</v>
      </c>
      <c r="K31" s="16"/>
      <c r="L31" s="20">
        <f>J31/درآمد!$F$13*100</f>
        <v>2.3841542186139471</v>
      </c>
      <c r="M31" s="16"/>
      <c r="N31" s="19">
        <v>36583660160</v>
      </c>
      <c r="O31" s="16"/>
      <c r="P31" s="44">
        <v>92093725287</v>
      </c>
      <c r="Q31" s="44"/>
      <c r="R31" s="16"/>
      <c r="S31" s="19">
        <v>11989797293</v>
      </c>
      <c r="T31" s="16"/>
      <c r="U31" s="19">
        <v>140667182740</v>
      </c>
      <c r="V31" s="16"/>
      <c r="W31" s="20">
        <f t="shared" si="0"/>
        <v>2.1088275586462291</v>
      </c>
    </row>
    <row r="32" spans="1:23" ht="21.75" customHeight="1">
      <c r="A32" s="43" t="s">
        <v>48</v>
      </c>
      <c r="B32" s="43"/>
      <c r="D32" s="19">
        <v>46511067000</v>
      </c>
      <c r="E32" s="16"/>
      <c r="F32" s="19">
        <v>91226203721</v>
      </c>
      <c r="G32" s="16"/>
      <c r="H32" s="19">
        <v>0</v>
      </c>
      <c r="I32" s="16"/>
      <c r="J32" s="19">
        <f t="shared" si="1"/>
        <v>137737270721</v>
      </c>
      <c r="K32" s="16"/>
      <c r="L32" s="20">
        <f>J32/درآمد!$F$13*100</f>
        <v>4.998531019991848</v>
      </c>
      <c r="M32" s="16"/>
      <c r="N32" s="19">
        <v>46511067000</v>
      </c>
      <c r="O32" s="16"/>
      <c r="P32" s="44">
        <v>316822719837</v>
      </c>
      <c r="Q32" s="44"/>
      <c r="R32" s="16"/>
      <c r="S32" s="19">
        <v>0</v>
      </c>
      <c r="T32" s="16"/>
      <c r="U32" s="19">
        <v>363333786837</v>
      </c>
      <c r="V32" s="16"/>
      <c r="W32" s="20">
        <f t="shared" si="0"/>
        <v>5.4469584713683306</v>
      </c>
    </row>
    <row r="33" spans="1:23" ht="21.75" customHeight="1">
      <c r="A33" s="43" t="s">
        <v>27</v>
      </c>
      <c r="B33" s="43"/>
      <c r="D33" s="19">
        <v>0</v>
      </c>
      <c r="E33" s="16"/>
      <c r="F33" s="19">
        <v>-1332910436</v>
      </c>
      <c r="G33" s="16"/>
      <c r="H33" s="19">
        <v>0</v>
      </c>
      <c r="I33" s="16"/>
      <c r="J33" s="19">
        <f t="shared" si="1"/>
        <v>-1332910436</v>
      </c>
      <c r="K33" s="16"/>
      <c r="L33" s="20">
        <f>J33/درآمد!$F$13*100</f>
        <v>-4.8371759701211006E-2</v>
      </c>
      <c r="M33" s="16"/>
      <c r="N33" s="19">
        <v>18772837591</v>
      </c>
      <c r="O33" s="16"/>
      <c r="P33" s="44">
        <v>54027303030</v>
      </c>
      <c r="Q33" s="44"/>
      <c r="R33" s="16"/>
      <c r="S33" s="19">
        <v>0</v>
      </c>
      <c r="T33" s="16"/>
      <c r="U33" s="19">
        <v>72800140621</v>
      </c>
      <c r="V33" s="16"/>
      <c r="W33" s="20">
        <f t="shared" si="0"/>
        <v>1.0913913240065902</v>
      </c>
    </row>
    <row r="34" spans="1:23" ht="21.75" customHeight="1">
      <c r="A34" s="43" t="s">
        <v>45</v>
      </c>
      <c r="B34" s="43"/>
      <c r="D34" s="19">
        <v>0</v>
      </c>
      <c r="E34" s="16"/>
      <c r="F34" s="19">
        <v>83356486857</v>
      </c>
      <c r="G34" s="16"/>
      <c r="H34" s="19">
        <v>0</v>
      </c>
      <c r="I34" s="16"/>
      <c r="J34" s="19">
        <f t="shared" si="1"/>
        <v>83356486857</v>
      </c>
      <c r="K34" s="16"/>
      <c r="L34" s="20">
        <f>J34/درآمد!$F$13*100</f>
        <v>3.0250344230810402</v>
      </c>
      <c r="M34" s="16"/>
      <c r="N34" s="19">
        <v>26727989747</v>
      </c>
      <c r="O34" s="16"/>
      <c r="P34" s="44">
        <v>115442563898</v>
      </c>
      <c r="Q34" s="44"/>
      <c r="R34" s="16"/>
      <c r="S34" s="19">
        <v>0</v>
      </c>
      <c r="T34" s="16"/>
      <c r="U34" s="19">
        <v>142170553645</v>
      </c>
      <c r="V34" s="16"/>
      <c r="W34" s="20">
        <f t="shared" si="0"/>
        <v>2.1313655091018857</v>
      </c>
    </row>
    <row r="35" spans="1:23" ht="21.75" customHeight="1">
      <c r="A35" s="43" t="s">
        <v>29</v>
      </c>
      <c r="B35" s="43"/>
      <c r="D35" s="19">
        <v>0</v>
      </c>
      <c r="E35" s="16"/>
      <c r="F35" s="19">
        <v>134999988368</v>
      </c>
      <c r="G35" s="16"/>
      <c r="H35" s="19">
        <v>0</v>
      </c>
      <c r="I35" s="16"/>
      <c r="J35" s="19">
        <f t="shared" si="1"/>
        <v>134999988368</v>
      </c>
      <c r="K35" s="16"/>
      <c r="L35" s="20">
        <f>J35/درآمد!$F$13*100</f>
        <v>4.8991941398553038</v>
      </c>
      <c r="M35" s="16"/>
      <c r="N35" s="19">
        <v>24208215325</v>
      </c>
      <c r="O35" s="16"/>
      <c r="P35" s="44">
        <v>289806666834</v>
      </c>
      <c r="Q35" s="44"/>
      <c r="R35" s="16"/>
      <c r="S35" s="19">
        <v>0</v>
      </c>
      <c r="T35" s="16"/>
      <c r="U35" s="19">
        <v>314014882159</v>
      </c>
      <c r="V35" s="16"/>
      <c r="W35" s="20">
        <f t="shared" si="0"/>
        <v>4.7075886814760501</v>
      </c>
    </row>
    <row r="36" spans="1:23" ht="21.75" customHeight="1">
      <c r="A36" s="43" t="s">
        <v>28</v>
      </c>
      <c r="B36" s="43"/>
      <c r="D36" s="19">
        <v>0</v>
      </c>
      <c r="E36" s="16"/>
      <c r="F36" s="19">
        <v>56239206007</v>
      </c>
      <c r="G36" s="16"/>
      <c r="H36" s="19">
        <v>0</v>
      </c>
      <c r="I36" s="16"/>
      <c r="J36" s="19">
        <f t="shared" si="1"/>
        <v>56239206007</v>
      </c>
      <c r="K36" s="16"/>
      <c r="L36" s="20">
        <f>J36/درآمد!$F$13*100</f>
        <v>2.0409393499245634</v>
      </c>
      <c r="M36" s="16"/>
      <c r="N36" s="19">
        <v>7690330866</v>
      </c>
      <c r="O36" s="16"/>
      <c r="P36" s="44">
        <v>173041774512</v>
      </c>
      <c r="Q36" s="44"/>
      <c r="R36" s="16"/>
      <c r="S36" s="19">
        <v>0</v>
      </c>
      <c r="T36" s="16"/>
      <c r="U36" s="19">
        <v>180732105378</v>
      </c>
      <c r="V36" s="16"/>
      <c r="W36" s="20">
        <f t="shared" si="0"/>
        <v>2.7094652578472527</v>
      </c>
    </row>
    <row r="37" spans="1:23" ht="21.75" customHeight="1">
      <c r="A37" s="43" t="s">
        <v>39</v>
      </c>
      <c r="B37" s="43"/>
      <c r="D37" s="19">
        <v>0</v>
      </c>
      <c r="E37" s="16"/>
      <c r="F37" s="19">
        <v>9059598308</v>
      </c>
      <c r="G37" s="16"/>
      <c r="H37" s="19">
        <v>0</v>
      </c>
      <c r="I37" s="16"/>
      <c r="J37" s="19">
        <f t="shared" si="1"/>
        <v>9059598308</v>
      </c>
      <c r="K37" s="16"/>
      <c r="L37" s="20">
        <f>J37/درآمد!$F$13*100</f>
        <v>0.32877581306901393</v>
      </c>
      <c r="M37" s="16"/>
      <c r="N37" s="19">
        <v>45909660000</v>
      </c>
      <c r="O37" s="16"/>
      <c r="P37" s="44">
        <v>100556649050</v>
      </c>
      <c r="Q37" s="44"/>
      <c r="R37" s="16"/>
      <c r="S37" s="19">
        <v>0</v>
      </c>
      <c r="T37" s="16"/>
      <c r="U37" s="19">
        <v>146466309050</v>
      </c>
      <c r="V37" s="16"/>
      <c r="W37" s="20">
        <f t="shared" si="0"/>
        <v>2.1957657992535093</v>
      </c>
    </row>
    <row r="38" spans="1:23" ht="21.75" customHeight="1">
      <c r="A38" s="43" t="s">
        <v>20</v>
      </c>
      <c r="B38" s="43"/>
      <c r="D38" s="19">
        <v>0</v>
      </c>
      <c r="E38" s="16"/>
      <c r="F38" s="19">
        <v>179465030857</v>
      </c>
      <c r="G38" s="16"/>
      <c r="H38" s="19">
        <v>0</v>
      </c>
      <c r="I38" s="16"/>
      <c r="J38" s="19">
        <f t="shared" si="1"/>
        <v>179465030857</v>
      </c>
      <c r="K38" s="16"/>
      <c r="L38" s="20">
        <f>J38/درآمد!$F$13*100</f>
        <v>6.5128452091924522</v>
      </c>
      <c r="M38" s="16"/>
      <c r="N38" s="19">
        <v>70419079777</v>
      </c>
      <c r="O38" s="16"/>
      <c r="P38" s="44">
        <v>584215951512</v>
      </c>
      <c r="Q38" s="44"/>
      <c r="R38" s="16"/>
      <c r="S38" s="19">
        <v>0</v>
      </c>
      <c r="T38" s="16"/>
      <c r="U38" s="19">
        <v>654635031289</v>
      </c>
      <c r="V38" s="16"/>
      <c r="W38" s="20">
        <f t="shared" si="0"/>
        <v>9.8140331522038657</v>
      </c>
    </row>
    <row r="39" spans="1:23" ht="21.75" customHeight="1">
      <c r="A39" s="43" t="s">
        <v>43</v>
      </c>
      <c r="B39" s="43"/>
      <c r="D39" s="19">
        <v>14518849454</v>
      </c>
      <c r="E39" s="16"/>
      <c r="F39" s="19">
        <v>325405867904</v>
      </c>
      <c r="G39" s="16"/>
      <c r="H39" s="19">
        <v>0</v>
      </c>
      <c r="I39" s="16"/>
      <c r="J39" s="19">
        <f t="shared" si="1"/>
        <v>339924717358</v>
      </c>
      <c r="K39" s="16"/>
      <c r="L39" s="20">
        <f>J39/درآمد!$F$13*100</f>
        <v>12.335980198254855</v>
      </c>
      <c r="M39" s="16"/>
      <c r="N39" s="19">
        <v>14518849454</v>
      </c>
      <c r="O39" s="16"/>
      <c r="P39" s="44">
        <v>325405867904</v>
      </c>
      <c r="Q39" s="44"/>
      <c r="R39" s="16"/>
      <c r="S39" s="19">
        <v>0</v>
      </c>
      <c r="T39" s="16"/>
      <c r="U39" s="19">
        <v>339924717358</v>
      </c>
      <c r="V39" s="16"/>
      <c r="W39" s="20">
        <f t="shared" si="0"/>
        <v>5.0960188287451906</v>
      </c>
    </row>
    <row r="40" spans="1:23" ht="21.75" customHeight="1">
      <c r="A40" s="43" t="s">
        <v>38</v>
      </c>
      <c r="B40" s="43"/>
      <c r="D40" s="19">
        <v>0</v>
      </c>
      <c r="E40" s="16"/>
      <c r="F40" s="19">
        <v>-12786968094</v>
      </c>
      <c r="G40" s="16"/>
      <c r="H40" s="19">
        <v>0</v>
      </c>
      <c r="I40" s="16"/>
      <c r="J40" s="19">
        <f t="shared" si="1"/>
        <v>-12786968094</v>
      </c>
      <c r="K40" s="16"/>
      <c r="L40" s="20">
        <f>J40/درآمد!$F$13*100</f>
        <v>-0.46404329296587499</v>
      </c>
      <c r="M40" s="16"/>
      <c r="N40" s="19">
        <v>69462479800</v>
      </c>
      <c r="O40" s="16"/>
      <c r="P40" s="44">
        <v>63836089969</v>
      </c>
      <c r="Q40" s="44"/>
      <c r="R40" s="16"/>
      <c r="S40" s="19">
        <v>0</v>
      </c>
      <c r="T40" s="16"/>
      <c r="U40" s="19">
        <v>133298569769</v>
      </c>
      <c r="V40" s="16"/>
      <c r="W40" s="20">
        <f t="shared" si="0"/>
        <v>1.9983601859473357</v>
      </c>
    </row>
    <row r="41" spans="1:23" ht="21.75" customHeight="1">
      <c r="A41" s="43" t="s">
        <v>30</v>
      </c>
      <c r="B41" s="43"/>
      <c r="D41" s="19">
        <v>0</v>
      </c>
      <c r="E41" s="16"/>
      <c r="F41" s="19">
        <v>64794156097</v>
      </c>
      <c r="G41" s="16"/>
      <c r="H41" s="19">
        <v>0</v>
      </c>
      <c r="I41" s="16"/>
      <c r="J41" s="19">
        <f t="shared" si="1"/>
        <v>64794156097</v>
      </c>
      <c r="K41" s="16"/>
      <c r="L41" s="20">
        <f>J41/درآمد!$F$13*100</f>
        <v>2.3514013125836462</v>
      </c>
      <c r="M41" s="16"/>
      <c r="N41" s="19">
        <v>10071988654</v>
      </c>
      <c r="O41" s="16"/>
      <c r="P41" s="44">
        <v>57241790320</v>
      </c>
      <c r="Q41" s="44"/>
      <c r="R41" s="16"/>
      <c r="S41" s="19">
        <v>0</v>
      </c>
      <c r="T41" s="16"/>
      <c r="U41" s="19">
        <v>67313778974</v>
      </c>
      <c r="V41" s="16"/>
      <c r="W41" s="20">
        <f t="shared" si="0"/>
        <v>1.0091419292826043</v>
      </c>
    </row>
    <row r="42" spans="1:23" ht="21.75" customHeight="1">
      <c r="A42" s="43" t="s">
        <v>46</v>
      </c>
      <c r="B42" s="43"/>
      <c r="D42" s="19">
        <v>0</v>
      </c>
      <c r="E42" s="16"/>
      <c r="F42" s="19">
        <v>80793323188</v>
      </c>
      <c r="G42" s="16"/>
      <c r="H42" s="19">
        <v>0</v>
      </c>
      <c r="I42" s="16"/>
      <c r="J42" s="19">
        <f t="shared" si="1"/>
        <v>80793323188</v>
      </c>
      <c r="K42" s="16"/>
      <c r="L42" s="20">
        <f>J42/درآمد!$F$13*100</f>
        <v>2.9320163674614785</v>
      </c>
      <c r="M42" s="16"/>
      <c r="N42" s="19">
        <v>26110026251</v>
      </c>
      <c r="O42" s="16"/>
      <c r="P42" s="44">
        <v>210147093240</v>
      </c>
      <c r="Q42" s="44"/>
      <c r="R42" s="16"/>
      <c r="S42" s="19">
        <v>0</v>
      </c>
      <c r="T42" s="16"/>
      <c r="U42" s="19">
        <v>236257119491</v>
      </c>
      <c r="V42" s="16"/>
      <c r="W42" s="20">
        <f t="shared" si="0"/>
        <v>3.5418746206773997</v>
      </c>
    </row>
    <row r="43" spans="1:23" ht="21.75" customHeight="1">
      <c r="A43" s="43" t="s">
        <v>50</v>
      </c>
      <c r="B43" s="43"/>
      <c r="D43" s="19">
        <v>0</v>
      </c>
      <c r="E43" s="16"/>
      <c r="F43" s="19">
        <v>60621390212</v>
      </c>
      <c r="G43" s="16"/>
      <c r="H43" s="19">
        <v>0</v>
      </c>
      <c r="I43" s="16"/>
      <c r="J43" s="19">
        <f t="shared" si="1"/>
        <v>60621390212</v>
      </c>
      <c r="K43" s="16"/>
      <c r="L43" s="20">
        <f>J43/درآمد!$F$13*100</f>
        <v>2.199970261233823</v>
      </c>
      <c r="M43" s="16"/>
      <c r="N43" s="19">
        <v>12273298157</v>
      </c>
      <c r="O43" s="16"/>
      <c r="P43" s="44">
        <v>90821192530</v>
      </c>
      <c r="Q43" s="44"/>
      <c r="R43" s="16"/>
      <c r="S43" s="19">
        <v>0</v>
      </c>
      <c r="T43" s="16"/>
      <c r="U43" s="19">
        <v>103094490687</v>
      </c>
      <c r="V43" s="16"/>
      <c r="W43" s="20">
        <f t="shared" si="0"/>
        <v>1.5455524086750654</v>
      </c>
    </row>
    <row r="44" spans="1:23" ht="21.75" customHeight="1">
      <c r="A44" s="43" t="s">
        <v>26</v>
      </c>
      <c r="B44" s="43"/>
      <c r="D44" s="19">
        <v>0</v>
      </c>
      <c r="E44" s="16"/>
      <c r="F44" s="19">
        <v>220141434459</v>
      </c>
      <c r="G44" s="16"/>
      <c r="H44" s="19">
        <v>0</v>
      </c>
      <c r="I44" s="16"/>
      <c r="J44" s="19">
        <f t="shared" si="1"/>
        <v>220141434459</v>
      </c>
      <c r="K44" s="16"/>
      <c r="L44" s="20">
        <f>J44/درآمد!$F$13*100</f>
        <v>7.989005322733207</v>
      </c>
      <c r="M44" s="16"/>
      <c r="N44" s="19">
        <v>102182816010</v>
      </c>
      <c r="O44" s="16"/>
      <c r="P44" s="44">
        <v>538570081980</v>
      </c>
      <c r="Q44" s="44"/>
      <c r="R44" s="16"/>
      <c r="S44" s="19">
        <v>0</v>
      </c>
      <c r="T44" s="16"/>
      <c r="U44" s="19">
        <v>640752897990</v>
      </c>
      <c r="V44" s="16"/>
      <c r="W44" s="20">
        <f t="shared" si="0"/>
        <v>9.6059176223162606</v>
      </c>
    </row>
    <row r="45" spans="1:23" ht="21.75" customHeight="1">
      <c r="A45" s="43" t="s">
        <v>21</v>
      </c>
      <c r="B45" s="43"/>
      <c r="D45" s="19">
        <v>53962058002</v>
      </c>
      <c r="E45" s="16"/>
      <c r="F45" s="19">
        <v>34277358238</v>
      </c>
      <c r="G45" s="16"/>
      <c r="H45" s="19">
        <v>0</v>
      </c>
      <c r="I45" s="16"/>
      <c r="J45" s="19">
        <f t="shared" si="1"/>
        <v>88239416240</v>
      </c>
      <c r="K45" s="16"/>
      <c r="L45" s="20">
        <f>J45/درآمد!$F$13*100</f>
        <v>3.2022375421902809</v>
      </c>
      <c r="M45" s="16"/>
      <c r="N45" s="19">
        <v>53962058002</v>
      </c>
      <c r="O45" s="16"/>
      <c r="P45" s="44">
        <v>184384054095</v>
      </c>
      <c r="Q45" s="44"/>
      <c r="R45" s="16"/>
      <c r="S45" s="19">
        <v>0</v>
      </c>
      <c r="T45" s="16"/>
      <c r="U45" s="19">
        <v>238346112097</v>
      </c>
      <c r="V45" s="16"/>
      <c r="W45" s="20">
        <f t="shared" si="0"/>
        <v>3.5731919833453039</v>
      </c>
    </row>
    <row r="46" spans="1:23" ht="21.75" customHeight="1">
      <c r="A46" s="43" t="s">
        <v>42</v>
      </c>
      <c r="B46" s="43"/>
      <c r="D46" s="19">
        <v>0</v>
      </c>
      <c r="E46" s="16"/>
      <c r="F46" s="19">
        <v>0</v>
      </c>
      <c r="G46" s="16"/>
      <c r="H46" s="19">
        <v>0</v>
      </c>
      <c r="I46" s="16"/>
      <c r="J46" s="19">
        <f t="shared" si="1"/>
        <v>0</v>
      </c>
      <c r="K46" s="16"/>
      <c r="L46" s="20">
        <f>J46/درآمد!$F$13*100</f>
        <v>0</v>
      </c>
      <c r="M46" s="16"/>
      <c r="N46" s="19">
        <v>23344130455</v>
      </c>
      <c r="O46" s="16"/>
      <c r="P46" s="44">
        <v>0</v>
      </c>
      <c r="Q46" s="44"/>
      <c r="R46" s="16"/>
      <c r="S46" s="19">
        <v>0</v>
      </c>
      <c r="T46" s="16"/>
      <c r="U46" s="19">
        <v>23344130455</v>
      </c>
      <c r="V46" s="16"/>
      <c r="W46" s="20">
        <f t="shared" si="0"/>
        <v>0.34996610209452989</v>
      </c>
    </row>
    <row r="47" spans="1:23" ht="21.75" customHeight="1">
      <c r="A47" s="43" t="s">
        <v>22</v>
      </c>
      <c r="B47" s="43"/>
      <c r="D47" s="19">
        <v>0</v>
      </c>
      <c r="E47" s="16"/>
      <c r="F47" s="19">
        <v>2681782981</v>
      </c>
      <c r="G47" s="16"/>
      <c r="H47" s="19">
        <v>0</v>
      </c>
      <c r="I47" s="16"/>
      <c r="J47" s="19">
        <f t="shared" si="1"/>
        <v>2681782981</v>
      </c>
      <c r="K47" s="16"/>
      <c r="L47" s="20">
        <f>J47/درآمد!$F$13*100</f>
        <v>9.7322789606945001E-2</v>
      </c>
      <c r="M47" s="16"/>
      <c r="N47" s="19">
        <v>2214670556</v>
      </c>
      <c r="O47" s="16"/>
      <c r="P47" s="44">
        <v>5627999354</v>
      </c>
      <c r="Q47" s="44"/>
      <c r="R47" s="16"/>
      <c r="S47" s="19">
        <v>0</v>
      </c>
      <c r="T47" s="16"/>
      <c r="U47" s="19">
        <v>7842669910</v>
      </c>
      <c r="V47" s="16"/>
      <c r="W47" s="20">
        <f t="shared" si="0"/>
        <v>0.11757424949743142</v>
      </c>
    </row>
    <row r="48" spans="1:23" ht="21.75" customHeight="1">
      <c r="A48" s="43" t="s">
        <v>51</v>
      </c>
      <c r="B48" s="43"/>
      <c r="D48" s="19">
        <v>0</v>
      </c>
      <c r="E48" s="16"/>
      <c r="F48" s="19">
        <v>11548113243</v>
      </c>
      <c r="G48" s="16"/>
      <c r="H48" s="19">
        <v>0</v>
      </c>
      <c r="I48" s="16"/>
      <c r="J48" s="19">
        <f t="shared" si="1"/>
        <v>11548113243</v>
      </c>
      <c r="K48" s="16"/>
      <c r="L48" s="20">
        <f>J48/درآمد!$F$13*100</f>
        <v>0.41908484149100667</v>
      </c>
      <c r="M48" s="16"/>
      <c r="N48" s="19">
        <v>9671777532</v>
      </c>
      <c r="O48" s="16"/>
      <c r="P48" s="44">
        <v>30862863546</v>
      </c>
      <c r="Q48" s="44"/>
      <c r="R48" s="16"/>
      <c r="S48" s="19">
        <v>0</v>
      </c>
      <c r="T48" s="16"/>
      <c r="U48" s="19">
        <v>40534641078</v>
      </c>
      <c r="V48" s="16"/>
      <c r="W48" s="20">
        <f t="shared" si="0"/>
        <v>0.60767953491409976</v>
      </c>
    </row>
    <row r="49" spans="1:23" ht="21.75" customHeight="1">
      <c r="A49" s="43" t="s">
        <v>24</v>
      </c>
      <c r="B49" s="43"/>
      <c r="D49" s="19">
        <v>32828568289</v>
      </c>
      <c r="E49" s="16"/>
      <c r="F49" s="19">
        <v>59100303965</v>
      </c>
      <c r="G49" s="16"/>
      <c r="H49" s="19">
        <v>0</v>
      </c>
      <c r="I49" s="16"/>
      <c r="J49" s="19">
        <f t="shared" si="1"/>
        <v>91928872254</v>
      </c>
      <c r="K49" s="16"/>
      <c r="L49" s="20">
        <f>J49/درآمد!$F$13*100</f>
        <v>3.336129118786352</v>
      </c>
      <c r="M49" s="16"/>
      <c r="N49" s="19">
        <v>32828568289</v>
      </c>
      <c r="O49" s="16"/>
      <c r="P49" s="44">
        <v>197491061878</v>
      </c>
      <c r="Q49" s="44"/>
      <c r="R49" s="16"/>
      <c r="S49" s="19">
        <v>0</v>
      </c>
      <c r="T49" s="16"/>
      <c r="U49" s="19">
        <v>230319630167</v>
      </c>
      <c r="V49" s="16"/>
      <c r="W49" s="20">
        <f t="shared" si="0"/>
        <v>3.452862095710846</v>
      </c>
    </row>
    <row r="50" spans="1:23" ht="21.75" customHeight="1">
      <c r="A50" s="43" t="s">
        <v>31</v>
      </c>
      <c r="B50" s="43"/>
      <c r="D50" s="19">
        <v>0</v>
      </c>
      <c r="E50" s="16"/>
      <c r="F50" s="19">
        <v>0</v>
      </c>
      <c r="G50" s="16"/>
      <c r="H50" s="19">
        <v>0</v>
      </c>
      <c r="I50" s="16"/>
      <c r="J50" s="19">
        <f t="shared" si="1"/>
        <v>0</v>
      </c>
      <c r="K50" s="16"/>
      <c r="L50" s="20">
        <f>J50/درآمد!$F$13*100</f>
        <v>0</v>
      </c>
      <c r="M50" s="16"/>
      <c r="N50" s="19">
        <f>229013860-2833</f>
        <v>229011027</v>
      </c>
      <c r="O50" s="16"/>
      <c r="P50" s="44">
        <v>-883934548</v>
      </c>
      <c r="Q50" s="44"/>
      <c r="R50" s="16"/>
      <c r="S50" s="19">
        <v>0</v>
      </c>
      <c r="T50" s="16"/>
      <c r="U50" s="19">
        <f>N50+P50+S50</f>
        <v>-654923521</v>
      </c>
      <c r="V50" s="16"/>
      <c r="W50" s="20">
        <f t="shared" si="0"/>
        <v>-9.8183580774713827E-3</v>
      </c>
    </row>
    <row r="51" spans="1:23" ht="21.75" customHeight="1">
      <c r="A51" s="43" t="s">
        <v>23</v>
      </c>
      <c r="B51" s="43"/>
      <c r="D51" s="19">
        <v>0</v>
      </c>
      <c r="E51" s="16"/>
      <c r="F51" s="19">
        <v>1035521441</v>
      </c>
      <c r="G51" s="16"/>
      <c r="H51" s="19">
        <v>0</v>
      </c>
      <c r="I51" s="16"/>
      <c r="J51" s="19">
        <f t="shared" si="1"/>
        <v>1035521441</v>
      </c>
      <c r="K51" s="16"/>
      <c r="L51" s="20">
        <f>J51/درآمد!$F$13*100</f>
        <v>3.7579414907892392E-2</v>
      </c>
      <c r="M51" s="16"/>
      <c r="N51" s="19">
        <v>0</v>
      </c>
      <c r="O51" s="16"/>
      <c r="P51" s="44">
        <v>3313668613</v>
      </c>
      <c r="Q51" s="44"/>
      <c r="R51" s="16"/>
      <c r="S51" s="19">
        <v>0</v>
      </c>
      <c r="T51" s="16"/>
      <c r="U51" s="19">
        <v>3313668613</v>
      </c>
      <c r="V51" s="16"/>
      <c r="W51" s="20">
        <f t="shared" si="0"/>
        <v>4.967722787362213E-2</v>
      </c>
    </row>
    <row r="52" spans="1:23" ht="21.75" customHeight="1">
      <c r="A52" s="43" t="s">
        <v>37</v>
      </c>
      <c r="B52" s="43"/>
      <c r="D52" s="19">
        <v>0</v>
      </c>
      <c r="E52" s="16"/>
      <c r="F52" s="19">
        <v>112414987795</v>
      </c>
      <c r="G52" s="16"/>
      <c r="H52" s="19">
        <v>0</v>
      </c>
      <c r="I52" s="16"/>
      <c r="J52" s="19">
        <f t="shared" si="1"/>
        <v>112414987795</v>
      </c>
      <c r="K52" s="16"/>
      <c r="L52" s="20">
        <f>J52/درآمد!$F$13*100</f>
        <v>4.0795770140059942</v>
      </c>
      <c r="M52" s="16"/>
      <c r="N52" s="19">
        <v>0</v>
      </c>
      <c r="O52" s="16"/>
      <c r="P52" s="44">
        <v>199938238261</v>
      </c>
      <c r="Q52" s="44"/>
      <c r="R52" s="16"/>
      <c r="S52" s="19">
        <v>0</v>
      </c>
      <c r="T52" s="16"/>
      <c r="U52" s="19">
        <v>199938238261</v>
      </c>
      <c r="V52" s="16"/>
      <c r="W52" s="20">
        <f t="shared" si="0"/>
        <v>2.9973961137139971</v>
      </c>
    </row>
    <row r="53" spans="1:23" ht="21.75" customHeight="1">
      <c r="A53" s="43" t="s">
        <v>56</v>
      </c>
      <c r="B53" s="43"/>
      <c r="D53" s="19">
        <v>0</v>
      </c>
      <c r="E53" s="16"/>
      <c r="F53" s="19">
        <v>13572288106</v>
      </c>
      <c r="G53" s="16"/>
      <c r="H53" s="19">
        <v>0</v>
      </c>
      <c r="I53" s="16"/>
      <c r="J53" s="19">
        <f t="shared" si="1"/>
        <v>13572288106</v>
      </c>
      <c r="K53" s="16"/>
      <c r="L53" s="20">
        <f>J53/درآمد!$F$13*100</f>
        <v>0.4925428154266745</v>
      </c>
      <c r="M53" s="16"/>
      <c r="N53" s="19">
        <v>0</v>
      </c>
      <c r="O53" s="16"/>
      <c r="P53" s="44">
        <v>13572288106</v>
      </c>
      <c r="Q53" s="44"/>
      <c r="R53" s="16"/>
      <c r="S53" s="19">
        <v>0</v>
      </c>
      <c r="T53" s="16"/>
      <c r="U53" s="19">
        <v>13572288106</v>
      </c>
      <c r="V53" s="16"/>
      <c r="W53" s="20">
        <f t="shared" si="0"/>
        <v>0.20347045156027294</v>
      </c>
    </row>
    <row r="54" spans="1:23" ht="21.75" customHeight="1">
      <c r="A54" s="43" t="s">
        <v>44</v>
      </c>
      <c r="B54" s="43"/>
      <c r="D54" s="19">
        <v>0</v>
      </c>
      <c r="E54" s="16"/>
      <c r="F54" s="19">
        <v>102399570433</v>
      </c>
      <c r="G54" s="16"/>
      <c r="H54" s="19">
        <v>0</v>
      </c>
      <c r="I54" s="16"/>
      <c r="J54" s="19">
        <f t="shared" si="1"/>
        <v>102399570433</v>
      </c>
      <c r="K54" s="16"/>
      <c r="L54" s="20">
        <f>J54/درآمد!$F$13*100</f>
        <v>3.7161142119621813</v>
      </c>
      <c r="M54" s="16"/>
      <c r="N54" s="19">
        <v>0</v>
      </c>
      <c r="O54" s="16"/>
      <c r="P54" s="44">
        <v>160774291538</v>
      </c>
      <c r="Q54" s="44"/>
      <c r="R54" s="16"/>
      <c r="S54" s="19">
        <v>0</v>
      </c>
      <c r="T54" s="16"/>
      <c r="U54" s="19">
        <v>160774291538</v>
      </c>
      <c r="V54" s="16"/>
      <c r="W54" s="20">
        <f t="shared" si="0"/>
        <v>2.4102654941474633</v>
      </c>
    </row>
    <row r="55" spans="1:23" ht="21.75" customHeight="1">
      <c r="A55" s="43" t="s">
        <v>55</v>
      </c>
      <c r="B55" s="43"/>
      <c r="D55" s="19">
        <v>0</v>
      </c>
      <c r="E55" s="16"/>
      <c r="F55" s="19">
        <v>6917591951</v>
      </c>
      <c r="G55" s="16"/>
      <c r="H55" s="19">
        <v>0</v>
      </c>
      <c r="I55" s="16"/>
      <c r="J55" s="19">
        <f t="shared" si="1"/>
        <v>6917591951</v>
      </c>
      <c r="K55" s="16"/>
      <c r="L55" s="20">
        <f>J55/درآمد!$F$13*100</f>
        <v>0.25104169532123272</v>
      </c>
      <c r="M55" s="16"/>
      <c r="N55" s="19">
        <v>0</v>
      </c>
      <c r="O55" s="16"/>
      <c r="P55" s="44">
        <v>6917591951</v>
      </c>
      <c r="Q55" s="44"/>
      <c r="R55" s="16"/>
      <c r="S55" s="19">
        <v>0</v>
      </c>
      <c r="T55" s="16"/>
      <c r="U55" s="19">
        <v>6917591951</v>
      </c>
      <c r="V55" s="16"/>
      <c r="W55" s="20">
        <f t="shared" si="0"/>
        <v>0.10370584141648484</v>
      </c>
    </row>
    <row r="56" spans="1:23" ht="21.75" customHeight="1">
      <c r="A56" s="43" t="s">
        <v>49</v>
      </c>
      <c r="B56" s="43"/>
      <c r="D56" s="19">
        <v>0</v>
      </c>
      <c r="E56" s="16"/>
      <c r="F56" s="19">
        <v>119752121580</v>
      </c>
      <c r="G56" s="16"/>
      <c r="H56" s="19">
        <v>0</v>
      </c>
      <c r="I56" s="16"/>
      <c r="J56" s="19">
        <f t="shared" si="1"/>
        <v>119752121580</v>
      </c>
      <c r="K56" s="16"/>
      <c r="L56" s="20">
        <f>J56/درآمد!$F$13*100</f>
        <v>4.3458440209691371</v>
      </c>
      <c r="M56" s="16"/>
      <c r="N56" s="19">
        <v>0</v>
      </c>
      <c r="O56" s="16"/>
      <c r="P56" s="44">
        <v>278125598389</v>
      </c>
      <c r="Q56" s="44"/>
      <c r="R56" s="16"/>
      <c r="S56" s="19">
        <v>0</v>
      </c>
      <c r="T56" s="16"/>
      <c r="U56" s="19">
        <v>278125598389</v>
      </c>
      <c r="V56" s="16"/>
      <c r="W56" s="20">
        <f t="shared" si="0"/>
        <v>4.1695505321364079</v>
      </c>
    </row>
    <row r="57" spans="1:23" ht="21.75" customHeight="1">
      <c r="A57" s="43" t="s">
        <v>53</v>
      </c>
      <c r="B57" s="43"/>
      <c r="D57" s="19">
        <v>0</v>
      </c>
      <c r="E57" s="16"/>
      <c r="F57" s="19">
        <v>0</v>
      </c>
      <c r="G57" s="16"/>
      <c r="H57" s="19">
        <v>0</v>
      </c>
      <c r="I57" s="16"/>
      <c r="J57" s="19">
        <f t="shared" si="1"/>
        <v>0</v>
      </c>
      <c r="K57" s="16"/>
      <c r="L57" s="20">
        <f>J57/درآمد!$F$13*100</f>
        <v>0</v>
      </c>
      <c r="M57" s="16"/>
      <c r="N57" s="19">
        <v>0</v>
      </c>
      <c r="O57" s="16"/>
      <c r="P57" s="44">
        <v>92891951</v>
      </c>
      <c r="Q57" s="44"/>
      <c r="R57" s="16"/>
      <c r="S57" s="19">
        <v>0</v>
      </c>
      <c r="T57" s="16"/>
      <c r="U57" s="19">
        <v>92891951</v>
      </c>
      <c r="V57" s="16"/>
      <c r="W57" s="20">
        <f t="shared" si="0"/>
        <v>1.3925999115749058E-3</v>
      </c>
    </row>
    <row r="58" spans="1:23" ht="21.75" customHeight="1">
      <c r="A58" s="43" t="s">
        <v>33</v>
      </c>
      <c r="B58" s="43"/>
      <c r="D58" s="19">
        <v>0</v>
      </c>
      <c r="E58" s="16"/>
      <c r="F58" s="19">
        <v>39241643746</v>
      </c>
      <c r="G58" s="16"/>
      <c r="H58" s="19">
        <v>0</v>
      </c>
      <c r="I58" s="16"/>
      <c r="J58" s="19">
        <f t="shared" si="1"/>
        <v>39241643746</v>
      </c>
      <c r="K58" s="16"/>
      <c r="L58" s="20">
        <f>J58/درآمد!$F$13*100</f>
        <v>1.4240922047683944</v>
      </c>
      <c r="M58" s="16"/>
      <c r="N58" s="19">
        <v>0</v>
      </c>
      <c r="O58" s="16"/>
      <c r="P58" s="44">
        <v>126329532024</v>
      </c>
      <c r="Q58" s="44"/>
      <c r="R58" s="16"/>
      <c r="S58" s="19">
        <v>0</v>
      </c>
      <c r="T58" s="16"/>
      <c r="U58" s="19">
        <v>126329532024</v>
      </c>
      <c r="V58" s="16"/>
      <c r="W58" s="20">
        <f t="shared" si="0"/>
        <v>1.8938830892455003</v>
      </c>
    </row>
    <row r="59" spans="1:23" ht="21.75" customHeight="1">
      <c r="A59" s="45" t="s">
        <v>36</v>
      </c>
      <c r="B59" s="45"/>
      <c r="D59" s="21">
        <v>0</v>
      </c>
      <c r="E59" s="16"/>
      <c r="F59" s="21">
        <v>109005497311</v>
      </c>
      <c r="G59" s="16"/>
      <c r="H59" s="21">
        <v>0</v>
      </c>
      <c r="I59" s="16"/>
      <c r="J59" s="21">
        <f t="shared" si="1"/>
        <v>109005497311</v>
      </c>
      <c r="K59" s="16"/>
      <c r="L59" s="22">
        <f>J59/درآمد!$F$13*100</f>
        <v>3.9558454789071025</v>
      </c>
      <c r="M59" s="16"/>
      <c r="N59" s="21">
        <v>0</v>
      </c>
      <c r="O59" s="16"/>
      <c r="P59" s="44">
        <v>167984517338</v>
      </c>
      <c r="Q59" s="46"/>
      <c r="R59" s="16"/>
      <c r="S59" s="21">
        <v>0</v>
      </c>
      <c r="T59" s="16"/>
      <c r="U59" s="21">
        <v>167984517338</v>
      </c>
      <c r="V59" s="16"/>
      <c r="W59" s="22">
        <f t="shared" si="0"/>
        <v>2.518358388132595</v>
      </c>
    </row>
    <row r="60" spans="1:23" ht="21.75" customHeight="1">
      <c r="A60" s="47" t="s">
        <v>57</v>
      </c>
      <c r="B60" s="47"/>
      <c r="D60" s="23">
        <f>SUM(D9:D59)</f>
        <v>171230939290</v>
      </c>
      <c r="E60" s="16"/>
      <c r="F60" s="23">
        <f>SUM(F9:F59)</f>
        <v>2502422400316</v>
      </c>
      <c r="G60" s="16"/>
      <c r="H60" s="23">
        <f>SUM(H9:H59)</f>
        <v>80700214747</v>
      </c>
      <c r="I60" s="16"/>
      <c r="J60" s="23">
        <f>SUM(J9:J59)</f>
        <v>2754353554353</v>
      </c>
      <c r="K60" s="16"/>
      <c r="L60" s="24">
        <f>SUM(L9:L59)</f>
        <v>99.956399668656928</v>
      </c>
      <c r="M60" s="16"/>
      <c r="N60" s="23">
        <f>SUM(N9:N59)</f>
        <v>683165656231</v>
      </c>
      <c r="O60" s="16"/>
      <c r="P60" s="16"/>
      <c r="Q60" s="23">
        <f>SUM(P9:Q59)</f>
        <v>5683862975456</v>
      </c>
      <c r="R60" s="16"/>
      <c r="S60" s="23">
        <f>SUM(S9:S59)</f>
        <v>298890665095</v>
      </c>
      <c r="T60" s="16"/>
      <c r="U60" s="23">
        <f>SUM(U9:U59)</f>
        <v>6665919296782</v>
      </c>
      <c r="V60" s="16"/>
      <c r="W60" s="24">
        <f>SUM(W9:W59)</f>
        <v>99.932863109572025</v>
      </c>
    </row>
    <row r="61" spans="1:23" ht="13.5" thickTop="1"/>
    <row r="62" spans="1:23">
      <c r="D62" s="29"/>
      <c r="F62" s="29"/>
      <c r="H62" s="29"/>
    </row>
    <row r="63" spans="1:23">
      <c r="H63" s="29"/>
    </row>
    <row r="64" spans="1:23" ht="18.75">
      <c r="D64" s="29"/>
      <c r="F64" s="29"/>
      <c r="H64" s="19"/>
      <c r="N64" s="29"/>
      <c r="Q64" s="29"/>
      <c r="S64" s="29"/>
    </row>
    <row r="66" spans="4:19">
      <c r="D66" s="29"/>
      <c r="F66" s="29"/>
      <c r="H66" s="29"/>
      <c r="N66" s="29"/>
      <c r="Q66" s="29"/>
      <c r="S66" s="29"/>
    </row>
    <row r="67" spans="4:19">
      <c r="J67" s="29"/>
      <c r="L67" s="29"/>
    </row>
    <row r="68" spans="4:19">
      <c r="J68" s="29"/>
      <c r="L68" s="29"/>
    </row>
    <row r="69" spans="4:19">
      <c r="H69" s="29"/>
      <c r="J69" s="29"/>
      <c r="L69" s="29"/>
    </row>
    <row r="70" spans="4:19">
      <c r="J70" s="29"/>
      <c r="L70" s="29"/>
    </row>
    <row r="72" spans="4:19">
      <c r="H72" s="29"/>
      <c r="J72" s="29"/>
      <c r="L72" s="29"/>
    </row>
    <row r="74" spans="4:19">
      <c r="L74" s="29"/>
    </row>
    <row r="77" spans="4:19">
      <c r="L77" s="36"/>
    </row>
  </sheetData>
  <mergeCells count="113">
    <mergeCell ref="A59:B59"/>
    <mergeCell ref="P59:Q59"/>
    <mergeCell ref="A60:B60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1"/>
  <sheetViews>
    <sheetView rightToLeft="1" workbookViewId="0">
      <selection activeCell="A10" sqref="A10:B10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  <col min="13" max="13" width="10.140625" bestFit="1" customWidth="1"/>
  </cols>
  <sheetData>
    <row r="1" spans="1:13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ht="21.75" customHeight="1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</row>
    <row r="3" spans="1:13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3" ht="14.45" customHeight="1"/>
    <row r="5" spans="1:13" ht="14.45" customHeight="1">
      <c r="A5" s="1" t="s">
        <v>113</v>
      </c>
      <c r="B5" s="38" t="s">
        <v>114</v>
      </c>
      <c r="C5" s="38"/>
      <c r="D5" s="38"/>
      <c r="E5" s="38"/>
      <c r="F5" s="38"/>
      <c r="G5" s="38"/>
      <c r="H5" s="38"/>
      <c r="I5" s="38"/>
      <c r="J5" s="38"/>
    </row>
    <row r="6" spans="1:13" ht="24" customHeight="1">
      <c r="D6" s="39" t="s">
        <v>94</v>
      </c>
      <c r="E6" s="39"/>
      <c r="F6" s="39"/>
      <c r="H6" s="39" t="s">
        <v>95</v>
      </c>
      <c r="I6" s="39"/>
      <c r="J6" s="39"/>
    </row>
    <row r="7" spans="1:13" ht="45.75" customHeight="1">
      <c r="A7" s="39" t="s">
        <v>115</v>
      </c>
      <c r="B7" s="39"/>
      <c r="D7" s="15" t="s">
        <v>116</v>
      </c>
      <c r="E7" s="3"/>
      <c r="F7" s="15" t="s">
        <v>117</v>
      </c>
      <c r="H7" s="15" t="s">
        <v>116</v>
      </c>
      <c r="I7" s="3"/>
      <c r="J7" s="15" t="s">
        <v>117</v>
      </c>
    </row>
    <row r="8" spans="1:13" ht="21.75" customHeight="1">
      <c r="A8" s="41" t="s">
        <v>150</v>
      </c>
      <c r="B8" s="41"/>
      <c r="D8" s="17">
        <v>0</v>
      </c>
      <c r="E8" s="16"/>
      <c r="F8" s="18">
        <f>D8/D10*100</f>
        <v>0</v>
      </c>
      <c r="G8" s="16"/>
      <c r="H8" s="17">
        <v>35004746</v>
      </c>
      <c r="I8" s="16"/>
      <c r="J8" s="18">
        <f>H8/$H$10*100</f>
        <v>99.954378440445097</v>
      </c>
      <c r="M8" s="19"/>
    </row>
    <row r="9" spans="1:13" ht="21.75" customHeight="1">
      <c r="A9" s="45" t="s">
        <v>151</v>
      </c>
      <c r="B9" s="45"/>
      <c r="D9" s="21">
        <v>15977</v>
      </c>
      <c r="E9" s="16"/>
      <c r="F9" s="20">
        <f>D9/D10*100</f>
        <v>100</v>
      </c>
      <c r="G9" s="16"/>
      <c r="H9" s="21">
        <v>15977</v>
      </c>
      <c r="I9" s="16"/>
      <c r="J9" s="20">
        <f>H9/$H$10*100</f>
        <v>4.5621559554895538E-2</v>
      </c>
      <c r="M9" s="29"/>
    </row>
    <row r="10" spans="1:13" ht="21.75" customHeight="1" thickBot="1">
      <c r="A10" s="47" t="s">
        <v>57</v>
      </c>
      <c r="B10" s="47"/>
      <c r="D10" s="23">
        <v>15977</v>
      </c>
      <c r="E10" s="16"/>
      <c r="F10" s="23">
        <f>SUM(F8:F9)</f>
        <v>100</v>
      </c>
      <c r="G10" s="16"/>
      <c r="H10" s="23">
        <f>SUM(H8:H9)</f>
        <v>35020723</v>
      </c>
      <c r="I10" s="16"/>
      <c r="J10" s="23">
        <f>SUM(J8:J9)</f>
        <v>100</v>
      </c>
    </row>
    <row r="11" spans="1:13" ht="13.5" thickTop="1"/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4"/>
  <sheetViews>
    <sheetView rightToLeft="1" workbookViewId="0">
      <selection activeCell="D18" sqref="D18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37" t="s">
        <v>0</v>
      </c>
      <c r="B1" s="37"/>
      <c r="C1" s="37"/>
      <c r="D1" s="37"/>
      <c r="E1" s="37"/>
      <c r="F1" s="37"/>
    </row>
    <row r="2" spans="1:6" ht="21.75" customHeight="1">
      <c r="A2" s="37" t="s">
        <v>75</v>
      </c>
      <c r="B2" s="37"/>
      <c r="C2" s="37"/>
      <c r="D2" s="37"/>
      <c r="E2" s="37"/>
      <c r="F2" s="37"/>
    </row>
    <row r="3" spans="1:6" ht="21.75" customHeight="1">
      <c r="A3" s="37" t="s">
        <v>2</v>
      </c>
      <c r="B3" s="37"/>
      <c r="C3" s="37"/>
      <c r="D3" s="37"/>
      <c r="E3" s="37"/>
      <c r="F3" s="37"/>
    </row>
    <row r="4" spans="1:6" ht="14.45" customHeight="1"/>
    <row r="5" spans="1:6" ht="29.1" customHeight="1">
      <c r="A5" s="1" t="s">
        <v>118</v>
      </c>
      <c r="B5" s="38" t="s">
        <v>90</v>
      </c>
      <c r="C5" s="38"/>
      <c r="D5" s="38"/>
      <c r="E5" s="38"/>
      <c r="F5" s="38"/>
    </row>
    <row r="6" spans="1:6" ht="14.45" customHeight="1">
      <c r="D6" s="2" t="s">
        <v>94</v>
      </c>
      <c r="F6" s="2" t="s">
        <v>9</v>
      </c>
    </row>
    <row r="7" spans="1:6" ht="14.45" customHeight="1">
      <c r="A7" s="39" t="s">
        <v>90</v>
      </c>
      <c r="B7" s="39"/>
      <c r="D7" s="4" t="s">
        <v>71</v>
      </c>
      <c r="F7" s="4" t="s">
        <v>71</v>
      </c>
    </row>
    <row r="8" spans="1:6" ht="21.75" customHeight="1">
      <c r="A8" s="41" t="s">
        <v>90</v>
      </c>
      <c r="B8" s="41"/>
      <c r="D8" s="17">
        <v>203395410</v>
      </c>
      <c r="E8" s="16"/>
      <c r="F8" s="17">
        <v>2697063813</v>
      </c>
    </row>
    <row r="9" spans="1:6" ht="21.75" customHeight="1">
      <c r="A9" s="43" t="s">
        <v>119</v>
      </c>
      <c r="B9" s="43"/>
      <c r="D9" s="19">
        <v>0</v>
      </c>
      <c r="E9" s="16"/>
      <c r="F9" s="19">
        <v>3231</v>
      </c>
    </row>
    <row r="10" spans="1:6" ht="21.75" customHeight="1">
      <c r="A10" s="45" t="s">
        <v>120</v>
      </c>
      <c r="B10" s="45"/>
      <c r="D10" s="21">
        <v>998019717</v>
      </c>
      <c r="E10" s="16"/>
      <c r="F10" s="21">
        <v>1746206924</v>
      </c>
    </row>
    <row r="11" spans="1:6" ht="21.75" customHeight="1">
      <c r="A11" s="47" t="s">
        <v>57</v>
      </c>
      <c r="B11" s="47"/>
      <c r="D11" s="23">
        <v>1201415127</v>
      </c>
      <c r="E11" s="16"/>
      <c r="F11" s="23">
        <v>4443273968</v>
      </c>
    </row>
    <row r="14" spans="1:6">
      <c r="D14" s="29"/>
      <c r="F14" s="29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0"/>
  <sheetViews>
    <sheetView rightToLeft="1" workbookViewId="0">
      <selection activeCell="K34" sqref="K34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5703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1.75" customHeight="1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4.45" customHeight="1"/>
    <row r="5" spans="1:19" ht="14.45" customHeight="1">
      <c r="A5" s="38" t="s">
        <v>97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4.45" customHeight="1">
      <c r="A6" s="39" t="s">
        <v>58</v>
      </c>
      <c r="C6" s="39" t="s">
        <v>121</v>
      </c>
      <c r="D6" s="39"/>
      <c r="E6" s="39"/>
      <c r="F6" s="39"/>
      <c r="G6" s="39"/>
      <c r="I6" s="39" t="s">
        <v>94</v>
      </c>
      <c r="J6" s="39"/>
      <c r="K6" s="39"/>
      <c r="L6" s="39"/>
      <c r="M6" s="39"/>
      <c r="O6" s="39" t="s">
        <v>95</v>
      </c>
      <c r="P6" s="39"/>
      <c r="Q6" s="39"/>
      <c r="R6" s="39"/>
      <c r="S6" s="39"/>
    </row>
    <row r="7" spans="1:19" ht="39.75" customHeight="1">
      <c r="A7" s="39"/>
      <c r="C7" s="15" t="s">
        <v>122</v>
      </c>
      <c r="D7" s="3"/>
      <c r="E7" s="15" t="s">
        <v>123</v>
      </c>
      <c r="F7" s="3"/>
      <c r="G7" s="15" t="s">
        <v>124</v>
      </c>
      <c r="I7" s="15" t="s">
        <v>125</v>
      </c>
      <c r="J7" s="3"/>
      <c r="K7" s="15" t="s">
        <v>126</v>
      </c>
      <c r="L7" s="3"/>
      <c r="M7" s="15" t="s">
        <v>127</v>
      </c>
      <c r="O7" s="15" t="s">
        <v>125</v>
      </c>
      <c r="P7" s="3"/>
      <c r="Q7" s="15" t="s">
        <v>126</v>
      </c>
      <c r="R7" s="3"/>
      <c r="S7" s="15" t="s">
        <v>127</v>
      </c>
    </row>
    <row r="8" spans="1:19" ht="21.75" customHeight="1">
      <c r="A8" s="5" t="s">
        <v>48</v>
      </c>
      <c r="C8" s="26" t="s">
        <v>128</v>
      </c>
      <c r="D8" s="16"/>
      <c r="E8" s="17">
        <v>15503689</v>
      </c>
      <c r="F8" s="16"/>
      <c r="G8" s="17">
        <v>3000</v>
      </c>
      <c r="H8" s="16"/>
      <c r="I8" s="17">
        <v>46511067000</v>
      </c>
      <c r="J8" s="16"/>
      <c r="K8" s="17">
        <v>0</v>
      </c>
      <c r="L8" s="16"/>
      <c r="M8" s="17">
        <v>46511067000</v>
      </c>
      <c r="N8" s="16"/>
      <c r="O8" s="17">
        <v>46511067000</v>
      </c>
      <c r="P8" s="16"/>
      <c r="Q8" s="17">
        <v>0</v>
      </c>
      <c r="R8" s="16"/>
      <c r="S8" s="17">
        <f>O8-Q8</f>
        <v>46511067000</v>
      </c>
    </row>
    <row r="9" spans="1:19" ht="21.75" customHeight="1">
      <c r="A9" s="7" t="s">
        <v>27</v>
      </c>
      <c r="C9" s="27" t="s">
        <v>129</v>
      </c>
      <c r="D9" s="16"/>
      <c r="E9" s="19">
        <v>22388235</v>
      </c>
      <c r="F9" s="16"/>
      <c r="G9" s="19">
        <v>850</v>
      </c>
      <c r="H9" s="16"/>
      <c r="I9" s="19">
        <v>0</v>
      </c>
      <c r="J9" s="16"/>
      <c r="K9" s="19">
        <v>0</v>
      </c>
      <c r="L9" s="16"/>
      <c r="M9" s="19">
        <v>0</v>
      </c>
      <c r="N9" s="16"/>
      <c r="O9" s="19">
        <v>19029999750</v>
      </c>
      <c r="P9" s="16"/>
      <c r="Q9" s="19">
        <v>257162159</v>
      </c>
      <c r="R9" s="16"/>
      <c r="S9" s="19">
        <f>O9-Q9</f>
        <v>18772837591</v>
      </c>
    </row>
    <row r="10" spans="1:19" ht="21.75" customHeight="1">
      <c r="A10" s="7" t="s">
        <v>19</v>
      </c>
      <c r="C10" s="27" t="s">
        <v>130</v>
      </c>
      <c r="D10" s="16"/>
      <c r="E10" s="19">
        <v>55360262</v>
      </c>
      <c r="F10" s="16"/>
      <c r="G10" s="19">
        <v>126</v>
      </c>
      <c r="H10" s="16"/>
      <c r="I10" s="19">
        <v>0</v>
      </c>
      <c r="J10" s="16"/>
      <c r="K10" s="19">
        <v>0</v>
      </c>
      <c r="L10" s="16"/>
      <c r="M10" s="19">
        <v>0</v>
      </c>
      <c r="N10" s="16"/>
      <c r="O10" s="19">
        <v>6975393012</v>
      </c>
      <c r="P10" s="16"/>
      <c r="Q10" s="19">
        <v>0</v>
      </c>
      <c r="R10" s="16"/>
      <c r="S10" s="19">
        <f t="shared" ref="S10:S33" si="0">O10-Q10</f>
        <v>6975393012</v>
      </c>
    </row>
    <row r="11" spans="1:19" ht="21.75" customHeight="1">
      <c r="A11" s="7" t="s">
        <v>35</v>
      </c>
      <c r="C11" s="27" t="s">
        <v>130</v>
      </c>
      <c r="D11" s="16"/>
      <c r="E11" s="19">
        <v>19882424</v>
      </c>
      <c r="F11" s="16"/>
      <c r="G11" s="19">
        <v>1840</v>
      </c>
      <c r="H11" s="16"/>
      <c r="I11" s="19">
        <v>0</v>
      </c>
      <c r="J11" s="16"/>
      <c r="K11" s="19">
        <v>0</v>
      </c>
      <c r="L11" s="16"/>
      <c r="M11" s="19">
        <v>0</v>
      </c>
      <c r="N11" s="16"/>
      <c r="O11" s="19">
        <v>36583660160</v>
      </c>
      <c r="P11" s="16"/>
      <c r="Q11" s="19">
        <v>0</v>
      </c>
      <c r="R11" s="16"/>
      <c r="S11" s="19">
        <f t="shared" si="0"/>
        <v>36583660160</v>
      </c>
    </row>
    <row r="12" spans="1:19" ht="21.75" customHeight="1">
      <c r="A12" s="7" t="s">
        <v>47</v>
      </c>
      <c r="C12" s="27" t="s">
        <v>7</v>
      </c>
      <c r="D12" s="16"/>
      <c r="E12" s="19">
        <v>52913910</v>
      </c>
      <c r="F12" s="16"/>
      <c r="G12" s="19">
        <v>450</v>
      </c>
      <c r="H12" s="16"/>
      <c r="I12" s="19">
        <v>23811259500</v>
      </c>
      <c r="J12" s="16"/>
      <c r="K12" s="19">
        <v>400862955</v>
      </c>
      <c r="L12" s="16"/>
      <c r="M12" s="19">
        <v>23410396545</v>
      </c>
      <c r="N12" s="16"/>
      <c r="O12" s="19">
        <v>23811259500</v>
      </c>
      <c r="P12" s="16"/>
      <c r="Q12" s="19">
        <v>400862955</v>
      </c>
      <c r="R12" s="16"/>
      <c r="S12" s="19">
        <f t="shared" si="0"/>
        <v>23410396545</v>
      </c>
    </row>
    <row r="13" spans="1:19" ht="21.75" customHeight="1">
      <c r="A13" s="7" t="s">
        <v>45</v>
      </c>
      <c r="C13" s="27" t="s">
        <v>7</v>
      </c>
      <c r="D13" s="16"/>
      <c r="E13" s="19">
        <v>113063058</v>
      </c>
      <c r="F13" s="16"/>
      <c r="G13" s="19">
        <v>250</v>
      </c>
      <c r="H13" s="16"/>
      <c r="I13" s="19">
        <v>0</v>
      </c>
      <c r="J13" s="16"/>
      <c r="K13" s="19">
        <v>0</v>
      </c>
      <c r="L13" s="16"/>
      <c r="M13" s="19">
        <v>0</v>
      </c>
      <c r="N13" s="16"/>
      <c r="O13" s="19">
        <v>28265764500</v>
      </c>
      <c r="P13" s="16"/>
      <c r="Q13" s="19">
        <v>1537774753</v>
      </c>
      <c r="R13" s="16"/>
      <c r="S13" s="19">
        <f t="shared" si="0"/>
        <v>26727989747</v>
      </c>
    </row>
    <row r="14" spans="1:19" ht="21.75" customHeight="1">
      <c r="A14" s="7" t="s">
        <v>29</v>
      </c>
      <c r="C14" s="27" t="s">
        <v>130</v>
      </c>
      <c r="D14" s="16"/>
      <c r="E14" s="19">
        <v>27652778</v>
      </c>
      <c r="F14" s="16"/>
      <c r="G14" s="19">
        <v>930</v>
      </c>
      <c r="H14" s="16"/>
      <c r="I14" s="19">
        <v>0</v>
      </c>
      <c r="J14" s="16"/>
      <c r="K14" s="19">
        <v>0</v>
      </c>
      <c r="L14" s="16"/>
      <c r="M14" s="19">
        <v>0</v>
      </c>
      <c r="N14" s="16"/>
      <c r="O14" s="19">
        <v>25717083540</v>
      </c>
      <c r="P14" s="16"/>
      <c r="Q14" s="19">
        <v>1508868215</v>
      </c>
      <c r="R14" s="16"/>
      <c r="S14" s="19">
        <f t="shared" si="0"/>
        <v>24208215325</v>
      </c>
    </row>
    <row r="15" spans="1:19" ht="21.75" customHeight="1">
      <c r="A15" s="7" t="s">
        <v>28</v>
      </c>
      <c r="C15" s="27" t="s">
        <v>131</v>
      </c>
      <c r="D15" s="16"/>
      <c r="E15" s="19">
        <v>8528624</v>
      </c>
      <c r="F15" s="16"/>
      <c r="G15" s="19">
        <v>940</v>
      </c>
      <c r="H15" s="16"/>
      <c r="I15" s="19">
        <v>0</v>
      </c>
      <c r="J15" s="16"/>
      <c r="K15" s="19">
        <v>0</v>
      </c>
      <c r="L15" s="16"/>
      <c r="M15" s="19">
        <v>0</v>
      </c>
      <c r="N15" s="16"/>
      <c r="O15" s="19">
        <v>8016906560</v>
      </c>
      <c r="P15" s="16"/>
      <c r="Q15" s="19">
        <v>326575694</v>
      </c>
      <c r="R15" s="16"/>
      <c r="S15" s="19">
        <f t="shared" si="0"/>
        <v>7690330866</v>
      </c>
    </row>
    <row r="16" spans="1:19" ht="21.75" customHeight="1">
      <c r="A16" s="7" t="s">
        <v>39</v>
      </c>
      <c r="C16" s="27" t="s">
        <v>132</v>
      </c>
      <c r="D16" s="16"/>
      <c r="E16" s="19">
        <v>1590000</v>
      </c>
      <c r="F16" s="16"/>
      <c r="G16" s="19">
        <v>28874</v>
      </c>
      <c r="H16" s="16"/>
      <c r="I16" s="19">
        <v>0</v>
      </c>
      <c r="J16" s="16"/>
      <c r="K16" s="19">
        <v>0</v>
      </c>
      <c r="L16" s="16"/>
      <c r="M16" s="19">
        <v>0</v>
      </c>
      <c r="N16" s="16"/>
      <c r="O16" s="19">
        <v>45909660000</v>
      </c>
      <c r="P16" s="16"/>
      <c r="Q16" s="19">
        <v>0</v>
      </c>
      <c r="R16" s="16"/>
      <c r="S16" s="19">
        <f t="shared" si="0"/>
        <v>45909660000</v>
      </c>
    </row>
    <row r="17" spans="1:19" ht="21.75" customHeight="1">
      <c r="A17" s="7" t="s">
        <v>20</v>
      </c>
      <c r="C17" s="27" t="s">
        <v>130</v>
      </c>
      <c r="D17" s="16"/>
      <c r="E17" s="19">
        <v>96203778</v>
      </c>
      <c r="F17" s="16"/>
      <c r="G17" s="19">
        <v>740</v>
      </c>
      <c r="H17" s="16"/>
      <c r="I17" s="19">
        <v>0</v>
      </c>
      <c r="J17" s="16"/>
      <c r="K17" s="19">
        <v>0</v>
      </c>
      <c r="L17" s="16"/>
      <c r="M17" s="19">
        <v>0</v>
      </c>
      <c r="N17" s="16"/>
      <c r="O17" s="19">
        <v>71190795720</v>
      </c>
      <c r="P17" s="16"/>
      <c r="Q17" s="19">
        <v>771715943</v>
      </c>
      <c r="R17" s="16"/>
      <c r="S17" s="19">
        <f t="shared" si="0"/>
        <v>70419079777</v>
      </c>
    </row>
    <row r="18" spans="1:19" ht="21.75" customHeight="1">
      <c r="A18" s="7" t="s">
        <v>43</v>
      </c>
      <c r="C18" s="27" t="s">
        <v>133</v>
      </c>
      <c r="D18" s="16"/>
      <c r="E18" s="19">
        <v>267052810</v>
      </c>
      <c r="F18" s="16"/>
      <c r="G18" s="19">
        <v>55</v>
      </c>
      <c r="H18" s="16"/>
      <c r="I18" s="19">
        <v>14687904550</v>
      </c>
      <c r="J18" s="16"/>
      <c r="K18" s="19">
        <v>169055096</v>
      </c>
      <c r="L18" s="16"/>
      <c r="M18" s="19">
        <v>14518849454</v>
      </c>
      <c r="N18" s="16"/>
      <c r="O18" s="19">
        <v>14687904550</v>
      </c>
      <c r="P18" s="16"/>
      <c r="Q18" s="19">
        <v>169055096</v>
      </c>
      <c r="R18" s="16"/>
      <c r="S18" s="19">
        <f t="shared" si="0"/>
        <v>14518849454</v>
      </c>
    </row>
    <row r="19" spans="1:19" ht="21.75" customHeight="1">
      <c r="A19" s="7" t="s">
        <v>38</v>
      </c>
      <c r="C19" s="27" t="s">
        <v>134</v>
      </c>
      <c r="D19" s="16"/>
      <c r="E19" s="19">
        <v>2535127</v>
      </c>
      <c r="F19" s="16"/>
      <c r="G19" s="19">
        <v>27400</v>
      </c>
      <c r="H19" s="16"/>
      <c r="I19" s="19">
        <v>0</v>
      </c>
      <c r="J19" s="16"/>
      <c r="K19" s="19">
        <v>0</v>
      </c>
      <c r="L19" s="16"/>
      <c r="M19" s="19">
        <v>0</v>
      </c>
      <c r="N19" s="16"/>
      <c r="O19" s="19">
        <v>69462479800</v>
      </c>
      <c r="P19" s="16"/>
      <c r="Q19" s="19">
        <v>0</v>
      </c>
      <c r="R19" s="16"/>
      <c r="S19" s="19">
        <f t="shared" si="0"/>
        <v>69462479800</v>
      </c>
    </row>
    <row r="20" spans="1:19" ht="21.75" customHeight="1">
      <c r="A20" s="7" t="s">
        <v>30</v>
      </c>
      <c r="C20" s="27" t="s">
        <v>129</v>
      </c>
      <c r="D20" s="16"/>
      <c r="E20" s="19">
        <v>13340211</v>
      </c>
      <c r="F20" s="16"/>
      <c r="G20" s="19">
        <v>800</v>
      </c>
      <c r="H20" s="16"/>
      <c r="I20" s="19">
        <v>0</v>
      </c>
      <c r="J20" s="16"/>
      <c r="K20" s="19">
        <v>0</v>
      </c>
      <c r="L20" s="16"/>
      <c r="M20" s="19">
        <v>0</v>
      </c>
      <c r="N20" s="16"/>
      <c r="O20" s="19">
        <v>10672168800</v>
      </c>
      <c r="P20" s="16"/>
      <c r="Q20" s="19">
        <v>600180146</v>
      </c>
      <c r="R20" s="16"/>
      <c r="S20" s="19">
        <f t="shared" si="0"/>
        <v>10071988654</v>
      </c>
    </row>
    <row r="21" spans="1:19" ht="21.75" customHeight="1">
      <c r="A21" s="7" t="s">
        <v>46</v>
      </c>
      <c r="C21" s="27" t="s">
        <v>135</v>
      </c>
      <c r="D21" s="16"/>
      <c r="E21" s="19">
        <v>14185143</v>
      </c>
      <c r="F21" s="16"/>
      <c r="G21" s="19">
        <v>1910</v>
      </c>
      <c r="H21" s="16"/>
      <c r="I21" s="19">
        <v>0</v>
      </c>
      <c r="J21" s="16"/>
      <c r="K21" s="19">
        <v>0</v>
      </c>
      <c r="L21" s="16"/>
      <c r="M21" s="19">
        <v>0</v>
      </c>
      <c r="N21" s="16"/>
      <c r="O21" s="19">
        <v>27093623130</v>
      </c>
      <c r="P21" s="16"/>
      <c r="Q21" s="19">
        <v>983596879</v>
      </c>
      <c r="R21" s="16"/>
      <c r="S21" s="19">
        <f t="shared" si="0"/>
        <v>26110026251</v>
      </c>
    </row>
    <row r="22" spans="1:19" ht="21.75" customHeight="1">
      <c r="A22" s="7" t="s">
        <v>50</v>
      </c>
      <c r="C22" s="27" t="s">
        <v>7</v>
      </c>
      <c r="D22" s="16"/>
      <c r="E22" s="19">
        <v>37252222</v>
      </c>
      <c r="F22" s="16"/>
      <c r="G22" s="19">
        <v>350</v>
      </c>
      <c r="H22" s="16"/>
      <c r="I22" s="19">
        <v>0</v>
      </c>
      <c r="J22" s="16"/>
      <c r="K22" s="19">
        <v>0</v>
      </c>
      <c r="L22" s="16"/>
      <c r="M22" s="19">
        <v>0</v>
      </c>
      <c r="N22" s="16"/>
      <c r="O22" s="19">
        <v>13038277700</v>
      </c>
      <c r="P22" s="16"/>
      <c r="Q22" s="19">
        <v>764979543</v>
      </c>
      <c r="R22" s="16"/>
      <c r="S22" s="19">
        <f t="shared" si="0"/>
        <v>12273298157</v>
      </c>
    </row>
    <row r="23" spans="1:19" ht="21.75" customHeight="1">
      <c r="A23" s="7" t="s">
        <v>26</v>
      </c>
      <c r="C23" s="27" t="s">
        <v>129</v>
      </c>
      <c r="D23" s="16"/>
      <c r="E23" s="19">
        <v>92056591</v>
      </c>
      <c r="F23" s="16"/>
      <c r="G23" s="19">
        <v>1110</v>
      </c>
      <c r="H23" s="16"/>
      <c r="I23" s="19">
        <v>0</v>
      </c>
      <c r="J23" s="16"/>
      <c r="K23" s="19">
        <v>0</v>
      </c>
      <c r="L23" s="16"/>
      <c r="M23" s="19">
        <v>0</v>
      </c>
      <c r="N23" s="16"/>
      <c r="O23" s="19">
        <v>102182816010</v>
      </c>
      <c r="P23" s="16"/>
      <c r="Q23" s="19">
        <v>0</v>
      </c>
      <c r="R23" s="16"/>
      <c r="S23" s="19">
        <f t="shared" si="0"/>
        <v>102182816010</v>
      </c>
    </row>
    <row r="24" spans="1:19" ht="21.75" customHeight="1">
      <c r="A24" s="7" t="s">
        <v>21</v>
      </c>
      <c r="C24" s="27" t="s">
        <v>136</v>
      </c>
      <c r="D24" s="16"/>
      <c r="E24" s="19">
        <v>48150989</v>
      </c>
      <c r="F24" s="16"/>
      <c r="G24" s="19">
        <v>1189</v>
      </c>
      <c r="H24" s="16"/>
      <c r="I24" s="19">
        <v>57251525921</v>
      </c>
      <c r="J24" s="16"/>
      <c r="K24" s="19">
        <v>3289467919</v>
      </c>
      <c r="L24" s="16"/>
      <c r="M24" s="19">
        <v>53962058002</v>
      </c>
      <c r="N24" s="16"/>
      <c r="O24" s="19">
        <v>57251525921</v>
      </c>
      <c r="P24" s="16"/>
      <c r="Q24" s="19">
        <v>3289467919</v>
      </c>
      <c r="R24" s="16"/>
      <c r="S24" s="19">
        <f t="shared" si="0"/>
        <v>53962058002</v>
      </c>
    </row>
    <row r="25" spans="1:19" ht="21.75" customHeight="1">
      <c r="A25" s="7" t="s">
        <v>40</v>
      </c>
      <c r="C25" s="27" t="s">
        <v>137</v>
      </c>
      <c r="D25" s="16"/>
      <c r="E25" s="19">
        <v>58840073</v>
      </c>
      <c r="F25" s="16"/>
      <c r="G25" s="19">
        <v>310</v>
      </c>
      <c r="H25" s="16"/>
      <c r="I25" s="19">
        <v>0</v>
      </c>
      <c r="J25" s="16"/>
      <c r="K25" s="19">
        <v>0</v>
      </c>
      <c r="L25" s="16"/>
      <c r="M25" s="19">
        <v>0</v>
      </c>
      <c r="N25" s="16"/>
      <c r="O25" s="19">
        <v>18240422630</v>
      </c>
      <c r="P25" s="16"/>
      <c r="Q25" s="19">
        <v>403170761</v>
      </c>
      <c r="R25" s="16"/>
      <c r="S25" s="19">
        <f t="shared" si="0"/>
        <v>17837251869</v>
      </c>
    </row>
    <row r="26" spans="1:19" ht="21.75" customHeight="1">
      <c r="A26" s="7" t="s">
        <v>42</v>
      </c>
      <c r="C26" s="27" t="s">
        <v>7</v>
      </c>
      <c r="D26" s="16"/>
      <c r="E26" s="19">
        <v>14456055</v>
      </c>
      <c r="F26" s="16"/>
      <c r="G26" s="19">
        <v>1700</v>
      </c>
      <c r="H26" s="16"/>
      <c r="I26" s="19">
        <v>0</v>
      </c>
      <c r="J26" s="16"/>
      <c r="K26" s="19">
        <v>0</v>
      </c>
      <c r="L26" s="16"/>
      <c r="M26" s="19">
        <v>0</v>
      </c>
      <c r="N26" s="16"/>
      <c r="O26" s="19">
        <v>24575293500</v>
      </c>
      <c r="P26" s="16"/>
      <c r="Q26" s="19">
        <v>1231163045</v>
      </c>
      <c r="R26" s="16"/>
      <c r="S26" s="19">
        <f t="shared" si="0"/>
        <v>23344130455</v>
      </c>
    </row>
    <row r="27" spans="1:19" ht="21.75" customHeight="1">
      <c r="A27" s="7" t="s">
        <v>22</v>
      </c>
      <c r="C27" s="27" t="s">
        <v>138</v>
      </c>
      <c r="D27" s="16"/>
      <c r="E27" s="19">
        <v>399101</v>
      </c>
      <c r="F27" s="16"/>
      <c r="G27" s="19">
        <v>5800</v>
      </c>
      <c r="H27" s="16"/>
      <c r="I27" s="19">
        <v>0</v>
      </c>
      <c r="J27" s="16"/>
      <c r="K27" s="19">
        <v>0</v>
      </c>
      <c r="L27" s="16"/>
      <c r="M27" s="19">
        <v>0</v>
      </c>
      <c r="N27" s="16"/>
      <c r="O27" s="19">
        <v>2314785800</v>
      </c>
      <c r="P27" s="16"/>
      <c r="Q27" s="19">
        <v>100115244</v>
      </c>
      <c r="R27" s="16"/>
      <c r="S27" s="19">
        <f t="shared" si="0"/>
        <v>2214670556</v>
      </c>
    </row>
    <row r="28" spans="1:19" ht="21.75" customHeight="1">
      <c r="A28" s="7" t="s">
        <v>51</v>
      </c>
      <c r="C28" s="27" t="s">
        <v>139</v>
      </c>
      <c r="D28" s="16"/>
      <c r="E28" s="19">
        <v>15705173</v>
      </c>
      <c r="F28" s="16"/>
      <c r="G28" s="19">
        <v>650</v>
      </c>
      <c r="H28" s="16"/>
      <c r="I28" s="19">
        <v>0</v>
      </c>
      <c r="J28" s="16"/>
      <c r="K28" s="19">
        <v>0</v>
      </c>
      <c r="L28" s="16"/>
      <c r="M28" s="19">
        <v>0</v>
      </c>
      <c r="N28" s="16"/>
      <c r="O28" s="19">
        <v>10208362450</v>
      </c>
      <c r="P28" s="16"/>
      <c r="Q28" s="19">
        <v>536584918</v>
      </c>
      <c r="R28" s="16"/>
      <c r="S28" s="19">
        <f t="shared" si="0"/>
        <v>9671777532</v>
      </c>
    </row>
    <row r="29" spans="1:19" ht="21.75" customHeight="1">
      <c r="A29" s="7" t="s">
        <v>24</v>
      </c>
      <c r="C29" s="27" t="s">
        <v>136</v>
      </c>
      <c r="D29" s="16"/>
      <c r="E29" s="19">
        <v>8614506</v>
      </c>
      <c r="F29" s="16"/>
      <c r="G29" s="19">
        <v>3850</v>
      </c>
      <c r="H29" s="16"/>
      <c r="I29" s="19">
        <v>33165848100</v>
      </c>
      <c r="J29" s="16"/>
      <c r="K29" s="19">
        <v>337279811</v>
      </c>
      <c r="L29" s="16"/>
      <c r="M29" s="19">
        <v>32828568289</v>
      </c>
      <c r="N29" s="16"/>
      <c r="O29" s="19">
        <v>33165848100</v>
      </c>
      <c r="P29" s="16"/>
      <c r="Q29" s="19">
        <v>337279811</v>
      </c>
      <c r="R29" s="16"/>
      <c r="S29" s="19">
        <f t="shared" si="0"/>
        <v>32828568289</v>
      </c>
    </row>
    <row r="30" spans="1:19" ht="21.75" customHeight="1">
      <c r="A30" s="7" t="s">
        <v>25</v>
      </c>
      <c r="C30" s="27" t="s">
        <v>131</v>
      </c>
      <c r="D30" s="16"/>
      <c r="E30" s="19">
        <v>700000</v>
      </c>
      <c r="F30" s="16"/>
      <c r="G30" s="19">
        <v>1100</v>
      </c>
      <c r="H30" s="16"/>
      <c r="I30" s="19">
        <v>0</v>
      </c>
      <c r="J30" s="16"/>
      <c r="K30" s="19">
        <v>0</v>
      </c>
      <c r="L30" s="16"/>
      <c r="M30" s="19">
        <v>0</v>
      </c>
      <c r="N30" s="16"/>
      <c r="O30" s="19">
        <v>770000000</v>
      </c>
      <c r="P30" s="16"/>
      <c r="Q30" s="19">
        <v>22029275</v>
      </c>
      <c r="R30" s="16"/>
      <c r="S30" s="19">
        <f t="shared" si="0"/>
        <v>747970725</v>
      </c>
    </row>
    <row r="31" spans="1:19" ht="21.75" customHeight="1">
      <c r="A31" s="7" t="s">
        <v>52</v>
      </c>
      <c r="C31" s="27" t="s">
        <v>140</v>
      </c>
      <c r="D31" s="16"/>
      <c r="E31" s="19">
        <v>125000</v>
      </c>
      <c r="F31" s="16"/>
      <c r="G31" s="19">
        <v>2050</v>
      </c>
      <c r="H31" s="16"/>
      <c r="I31" s="19">
        <v>0</v>
      </c>
      <c r="J31" s="16"/>
      <c r="K31" s="19">
        <v>0</v>
      </c>
      <c r="L31" s="16"/>
      <c r="M31" s="19">
        <v>0</v>
      </c>
      <c r="N31" s="16"/>
      <c r="O31" s="19">
        <v>256250000</v>
      </c>
      <c r="P31" s="16"/>
      <c r="Q31" s="19">
        <v>11883573</v>
      </c>
      <c r="R31" s="16"/>
      <c r="S31" s="19">
        <f t="shared" si="0"/>
        <v>244366427</v>
      </c>
    </row>
    <row r="32" spans="1:19" ht="21.75" customHeight="1">
      <c r="A32" s="7" t="s">
        <v>54</v>
      </c>
      <c r="C32" s="27" t="s">
        <v>138</v>
      </c>
      <c r="D32" s="16"/>
      <c r="E32" s="19">
        <v>219000</v>
      </c>
      <c r="F32" s="16"/>
      <c r="G32" s="19">
        <v>1177</v>
      </c>
      <c r="H32" s="16"/>
      <c r="I32" s="19">
        <v>0</v>
      </c>
      <c r="J32" s="16"/>
      <c r="K32" s="19">
        <v>0</v>
      </c>
      <c r="L32" s="16"/>
      <c r="M32" s="19">
        <v>0</v>
      </c>
      <c r="N32" s="16"/>
      <c r="O32" s="19">
        <v>257763000</v>
      </c>
      <c r="P32" s="16"/>
      <c r="Q32" s="19">
        <v>0</v>
      </c>
      <c r="R32" s="16"/>
      <c r="S32" s="19">
        <f t="shared" si="0"/>
        <v>257763000</v>
      </c>
    </row>
    <row r="33" spans="1:19" ht="21.75" customHeight="1">
      <c r="A33" s="9" t="s">
        <v>31</v>
      </c>
      <c r="C33" s="27" t="s">
        <v>7</v>
      </c>
      <c r="D33" s="16"/>
      <c r="E33" s="19">
        <v>585000</v>
      </c>
      <c r="F33" s="16"/>
      <c r="G33" s="19">
        <v>414</v>
      </c>
      <c r="H33" s="16"/>
      <c r="I33" s="21">
        <v>0</v>
      </c>
      <c r="J33" s="16"/>
      <c r="K33" s="21">
        <v>0</v>
      </c>
      <c r="L33" s="16"/>
      <c r="M33" s="21">
        <v>0</v>
      </c>
      <c r="N33" s="16"/>
      <c r="O33" s="21">
        <f>242190000-2833</f>
        <v>242187167</v>
      </c>
      <c r="P33" s="16"/>
      <c r="Q33" s="21">
        <v>13176140</v>
      </c>
      <c r="R33" s="16"/>
      <c r="S33" s="19">
        <f t="shared" si="0"/>
        <v>229011027</v>
      </c>
    </row>
    <row r="34" spans="1:19" ht="21.75" customHeight="1">
      <c r="A34" s="12" t="s">
        <v>57</v>
      </c>
      <c r="C34" s="19"/>
      <c r="D34" s="16"/>
      <c r="E34" s="19"/>
      <c r="F34" s="16"/>
      <c r="G34" s="19"/>
      <c r="H34" s="16"/>
      <c r="I34" s="23">
        <v>175427605071</v>
      </c>
      <c r="J34" s="16"/>
      <c r="K34" s="23">
        <v>4196665781</v>
      </c>
      <c r="L34" s="16"/>
      <c r="M34" s="23">
        <v>171230939290</v>
      </c>
      <c r="N34" s="16"/>
      <c r="O34" s="23">
        <f>SUM(O8:O33)</f>
        <v>696431298300</v>
      </c>
      <c r="P34" s="16"/>
      <c r="Q34" s="23">
        <v>13265642069</v>
      </c>
      <c r="R34" s="16"/>
      <c r="S34" s="23">
        <f>SUM(S8:S33)</f>
        <v>683165656231</v>
      </c>
    </row>
    <row r="36" spans="1:19">
      <c r="I36" s="29"/>
      <c r="O36" s="29"/>
      <c r="Q36" s="29"/>
    </row>
    <row r="38" spans="1:19">
      <c r="I38" s="29"/>
      <c r="O38" s="29"/>
    </row>
    <row r="39" spans="1:19">
      <c r="I39" s="29"/>
      <c r="O39" s="29"/>
    </row>
    <row r="40" spans="1:19">
      <c r="O40" s="2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activeCell="A10" sqref="A10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75" customHeight="1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4.45" customHeight="1"/>
    <row r="5" spans="1:13" ht="14.45" customHeight="1">
      <c r="A5" s="38" t="s">
        <v>143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14.45" customHeight="1">
      <c r="A6" s="39" t="s">
        <v>78</v>
      </c>
      <c r="C6" s="39" t="s">
        <v>94</v>
      </c>
      <c r="D6" s="39"/>
      <c r="E6" s="39"/>
      <c r="F6" s="39"/>
      <c r="G6" s="39"/>
      <c r="I6" s="39" t="s">
        <v>95</v>
      </c>
      <c r="J6" s="39"/>
      <c r="K6" s="39"/>
      <c r="L6" s="39"/>
      <c r="M6" s="39"/>
    </row>
    <row r="7" spans="1:13" ht="29.1" customHeight="1">
      <c r="A7" s="39"/>
      <c r="C7" s="15" t="s">
        <v>141</v>
      </c>
      <c r="D7" s="3"/>
      <c r="E7" s="15" t="s">
        <v>126</v>
      </c>
      <c r="F7" s="3"/>
      <c r="G7" s="15" t="s">
        <v>142</v>
      </c>
      <c r="I7" s="15" t="s">
        <v>141</v>
      </c>
      <c r="J7" s="3"/>
      <c r="K7" s="15" t="s">
        <v>126</v>
      </c>
      <c r="L7" s="3"/>
      <c r="M7" s="15" t="s">
        <v>142</v>
      </c>
    </row>
    <row r="8" spans="1:13" ht="21.75" customHeight="1">
      <c r="A8" s="5" t="s">
        <v>150</v>
      </c>
      <c r="C8" s="17">
        <v>0</v>
      </c>
      <c r="D8" s="16"/>
      <c r="E8" s="17">
        <v>0</v>
      </c>
      <c r="F8" s="16"/>
      <c r="G8" s="17">
        <v>0</v>
      </c>
      <c r="H8" s="16"/>
      <c r="I8" s="17">
        <v>35004746</v>
      </c>
      <c r="J8" s="16"/>
      <c r="K8" s="17">
        <v>0</v>
      </c>
      <c r="L8" s="16"/>
      <c r="M8" s="17">
        <v>5817806</v>
      </c>
    </row>
    <row r="9" spans="1:13" ht="21.75" customHeight="1">
      <c r="A9" s="9" t="s">
        <v>151</v>
      </c>
      <c r="C9" s="21">
        <v>15977</v>
      </c>
      <c r="D9" s="16"/>
      <c r="E9" s="21">
        <v>0</v>
      </c>
      <c r="F9" s="16"/>
      <c r="G9" s="21">
        <v>15977</v>
      </c>
      <c r="H9" s="16"/>
      <c r="I9" s="21">
        <v>15977</v>
      </c>
      <c r="J9" s="16"/>
      <c r="K9" s="21">
        <v>0</v>
      </c>
      <c r="L9" s="16"/>
      <c r="M9" s="21">
        <v>15977</v>
      </c>
    </row>
    <row r="10" spans="1:13" ht="21.75" customHeight="1">
      <c r="A10" s="12" t="s">
        <v>57</v>
      </c>
      <c r="C10" s="23">
        <v>15977</v>
      </c>
      <c r="D10" s="16"/>
      <c r="E10" s="23">
        <v>0</v>
      </c>
      <c r="F10" s="16"/>
      <c r="G10" s="23">
        <v>15977</v>
      </c>
      <c r="H10" s="16"/>
      <c r="I10" s="23">
        <f>SUM(I8:I9)</f>
        <v>35020723</v>
      </c>
      <c r="J10" s="16"/>
      <c r="K10" s="23">
        <v>0</v>
      </c>
      <c r="L10" s="16"/>
      <c r="M10" s="23">
        <v>35020723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38"/>
  <sheetViews>
    <sheetView rightToLeft="1" workbookViewId="0">
      <selection activeCell="I42" sqref="I42"/>
    </sheetView>
  </sheetViews>
  <sheetFormatPr defaultRowHeight="12.75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style="16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3" max="23" width="18.28515625" style="30" bestFit="1" customWidth="1"/>
  </cols>
  <sheetData>
    <row r="1" spans="1:18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21.75" customHeight="1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4.45" customHeight="1"/>
    <row r="5" spans="1:18" ht="14.45" customHeight="1">
      <c r="A5" s="38" t="s">
        <v>144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14.45" customHeight="1">
      <c r="A6" s="39" t="s">
        <v>78</v>
      </c>
      <c r="C6" s="39" t="s">
        <v>94</v>
      </c>
      <c r="D6" s="39"/>
      <c r="E6" s="39"/>
      <c r="F6" s="39"/>
      <c r="G6" s="39"/>
      <c r="H6" s="39"/>
      <c r="I6" s="39"/>
      <c r="K6" s="39" t="s">
        <v>95</v>
      </c>
      <c r="L6" s="39"/>
      <c r="M6" s="39"/>
      <c r="N6" s="39"/>
      <c r="O6" s="39"/>
      <c r="P6" s="39"/>
      <c r="Q6" s="39"/>
      <c r="R6" s="39"/>
    </row>
    <row r="7" spans="1:18" ht="42.75" customHeight="1">
      <c r="A7" s="39"/>
      <c r="C7" s="15" t="s">
        <v>13</v>
      </c>
      <c r="D7" s="3"/>
      <c r="E7" s="15" t="s">
        <v>145</v>
      </c>
      <c r="F7" s="3"/>
      <c r="G7" s="15" t="s">
        <v>146</v>
      </c>
      <c r="H7" s="3"/>
      <c r="I7" s="15" t="s">
        <v>147</v>
      </c>
      <c r="K7" s="15" t="s">
        <v>13</v>
      </c>
      <c r="L7" s="3"/>
      <c r="M7" s="15" t="s">
        <v>145</v>
      </c>
      <c r="N7" s="3"/>
      <c r="O7" s="15" t="s">
        <v>146</v>
      </c>
      <c r="P7" s="3"/>
      <c r="Q7" s="48" t="s">
        <v>147</v>
      </c>
      <c r="R7" s="48"/>
    </row>
    <row r="8" spans="1:18" ht="21.75" customHeight="1">
      <c r="A8" s="5" t="s">
        <v>47</v>
      </c>
      <c r="C8" s="6">
        <v>4190000</v>
      </c>
      <c r="E8" s="6">
        <v>78247980189</v>
      </c>
      <c r="G8" s="6">
        <v>43139548433</v>
      </c>
      <c r="I8" s="17">
        <f>E8-G8</f>
        <v>35108431756</v>
      </c>
      <c r="K8" s="6">
        <v>9390000</v>
      </c>
      <c r="M8" s="6">
        <v>177883795833</v>
      </c>
      <c r="O8" s="6">
        <v>116563559355</v>
      </c>
      <c r="Q8" s="49">
        <v>61320236478</v>
      </c>
      <c r="R8" s="49"/>
    </row>
    <row r="9" spans="1:18" ht="21.75" customHeight="1">
      <c r="A9" s="7" t="s">
        <v>25</v>
      </c>
      <c r="C9" s="8">
        <v>700000</v>
      </c>
      <c r="E9" s="8">
        <v>13968184851</v>
      </c>
      <c r="G9" s="8">
        <v>13565323170</v>
      </c>
      <c r="I9" s="19">
        <f>E9-G9</f>
        <v>402861681</v>
      </c>
      <c r="K9" s="8">
        <v>700000</v>
      </c>
      <c r="M9" s="8">
        <v>13968184851</v>
      </c>
      <c r="O9" s="8">
        <v>11146615641</v>
      </c>
      <c r="Q9" s="50">
        <v>2821569210</v>
      </c>
      <c r="R9" s="50"/>
    </row>
    <row r="10" spans="1:18" ht="21.75" customHeight="1">
      <c r="A10" s="7" t="s">
        <v>34</v>
      </c>
      <c r="C10" s="8">
        <v>45010375</v>
      </c>
      <c r="E10" s="8">
        <v>198263119871</v>
      </c>
      <c r="G10" s="8">
        <v>192048512645</v>
      </c>
      <c r="I10" s="19">
        <f>E10-G10</f>
        <v>6214607226</v>
      </c>
      <c r="K10" s="8">
        <v>64860375</v>
      </c>
      <c r="M10" s="8">
        <v>301783809269</v>
      </c>
      <c r="O10" s="8">
        <v>242504728207</v>
      </c>
      <c r="Q10" s="50">
        <v>59279081062</v>
      </c>
      <c r="R10" s="50"/>
    </row>
    <row r="11" spans="1:18" ht="21.75" customHeight="1">
      <c r="A11" s="7" t="s">
        <v>41</v>
      </c>
      <c r="C11" s="8">
        <v>56570000</v>
      </c>
      <c r="E11" s="8">
        <v>267434459657</v>
      </c>
      <c r="G11" s="8">
        <v>228460145573</v>
      </c>
      <c r="I11" s="19">
        <f>E11-G11</f>
        <v>38974314084</v>
      </c>
      <c r="K11" s="8">
        <v>56570000</v>
      </c>
      <c r="M11" s="8">
        <v>267434459657</v>
      </c>
      <c r="O11" s="8">
        <v>199435671525</v>
      </c>
      <c r="Q11" s="50">
        <v>67998788132</v>
      </c>
      <c r="R11" s="50"/>
    </row>
    <row r="12" spans="1:18" ht="21.75" customHeight="1">
      <c r="A12" s="7" t="s">
        <v>54</v>
      </c>
      <c r="C12" s="8">
        <v>0</v>
      </c>
      <c r="E12" s="8">
        <v>0</v>
      </c>
      <c r="G12" s="8">
        <v>0</v>
      </c>
      <c r="I12" s="19">
        <f t="shared" ref="I12:I30" si="0">E12-G12</f>
        <v>0</v>
      </c>
      <c r="K12" s="8">
        <v>219000</v>
      </c>
      <c r="M12" s="8">
        <v>6129601395</v>
      </c>
      <c r="O12" s="8">
        <v>5291854767</v>
      </c>
      <c r="Q12" s="50">
        <v>837746628</v>
      </c>
      <c r="R12" s="50"/>
    </row>
    <row r="13" spans="1:18" ht="21.75" customHeight="1">
      <c r="A13" s="7" t="s">
        <v>100</v>
      </c>
      <c r="C13" s="8">
        <v>0</v>
      </c>
      <c r="E13" s="8">
        <v>0</v>
      </c>
      <c r="G13" s="8">
        <v>0</v>
      </c>
      <c r="I13" s="19">
        <f t="shared" si="0"/>
        <v>0</v>
      </c>
      <c r="K13" s="8">
        <v>4388000</v>
      </c>
      <c r="M13" s="8">
        <v>38011125276</v>
      </c>
      <c r="O13" s="8">
        <v>32133116008</v>
      </c>
      <c r="Q13" s="50">
        <v>5878009268</v>
      </c>
      <c r="R13" s="50"/>
    </row>
    <row r="14" spans="1:18" ht="21.75" customHeight="1">
      <c r="A14" s="7" t="s">
        <v>101</v>
      </c>
      <c r="C14" s="8">
        <v>0</v>
      </c>
      <c r="E14" s="8">
        <v>0</v>
      </c>
      <c r="G14" s="8">
        <v>0</v>
      </c>
      <c r="I14" s="19">
        <f t="shared" si="0"/>
        <v>0</v>
      </c>
      <c r="K14" s="8">
        <v>15867048</v>
      </c>
      <c r="M14" s="8">
        <v>67720560864</v>
      </c>
      <c r="O14" s="8">
        <v>67720560864</v>
      </c>
      <c r="Q14" s="50">
        <v>0</v>
      </c>
      <c r="R14" s="50"/>
    </row>
    <row r="15" spans="1:18" ht="21.75" customHeight="1">
      <c r="A15" s="7" t="s">
        <v>102</v>
      </c>
      <c r="C15" s="8">
        <v>0</v>
      </c>
      <c r="E15" s="8">
        <v>0</v>
      </c>
      <c r="G15" s="8">
        <v>0</v>
      </c>
      <c r="I15" s="19">
        <f t="shared" si="0"/>
        <v>0</v>
      </c>
      <c r="K15" s="8">
        <v>257500</v>
      </c>
      <c r="M15" s="8">
        <v>4088152442</v>
      </c>
      <c r="O15" s="8">
        <v>3996168971</v>
      </c>
      <c r="Q15" s="50">
        <v>91983471</v>
      </c>
      <c r="R15" s="50"/>
    </row>
    <row r="16" spans="1:18" ht="21.75" customHeight="1">
      <c r="A16" s="7" t="s">
        <v>103</v>
      </c>
      <c r="C16" s="8">
        <v>0</v>
      </c>
      <c r="E16" s="8">
        <v>0</v>
      </c>
      <c r="G16" s="8">
        <v>0</v>
      </c>
      <c r="I16" s="19">
        <f t="shared" si="0"/>
        <v>0</v>
      </c>
      <c r="K16" s="8">
        <v>2800000</v>
      </c>
      <c r="M16" s="8">
        <v>1569771182</v>
      </c>
      <c r="O16" s="8">
        <v>1546909965</v>
      </c>
      <c r="Q16" s="50">
        <v>22861217</v>
      </c>
      <c r="R16" s="50"/>
    </row>
    <row r="17" spans="1:18" ht="21.75" customHeight="1">
      <c r="A17" s="7" t="s">
        <v>104</v>
      </c>
      <c r="C17" s="8">
        <v>0</v>
      </c>
      <c r="E17" s="8">
        <v>0</v>
      </c>
      <c r="G17" s="8">
        <v>0</v>
      </c>
      <c r="I17" s="19">
        <f t="shared" si="0"/>
        <v>0</v>
      </c>
      <c r="K17" s="8">
        <v>800000</v>
      </c>
      <c r="M17" s="8">
        <v>3006975020</v>
      </c>
      <c r="O17" s="8">
        <v>2420430884</v>
      </c>
      <c r="Q17" s="50">
        <v>586544136</v>
      </c>
      <c r="R17" s="50"/>
    </row>
    <row r="18" spans="1:18" ht="21.75" customHeight="1">
      <c r="A18" s="7" t="s">
        <v>105</v>
      </c>
      <c r="C18" s="8">
        <v>0</v>
      </c>
      <c r="E18" s="8">
        <v>0</v>
      </c>
      <c r="G18" s="8">
        <v>0</v>
      </c>
      <c r="I18" s="19">
        <f t="shared" si="0"/>
        <v>0</v>
      </c>
      <c r="K18" s="8">
        <v>750000</v>
      </c>
      <c r="M18" s="8">
        <v>10996039522</v>
      </c>
      <c r="O18" s="8">
        <v>6757358700</v>
      </c>
      <c r="Q18" s="50">
        <v>4238680822</v>
      </c>
      <c r="R18" s="50"/>
    </row>
    <row r="19" spans="1:18" ht="21.75" customHeight="1">
      <c r="A19" s="7" t="s">
        <v>106</v>
      </c>
      <c r="C19" s="8">
        <v>0</v>
      </c>
      <c r="E19" s="8">
        <v>0</v>
      </c>
      <c r="G19" s="8">
        <v>0</v>
      </c>
      <c r="I19" s="19">
        <f t="shared" si="0"/>
        <v>0</v>
      </c>
      <c r="K19" s="8">
        <v>401250</v>
      </c>
      <c r="M19" s="8">
        <v>6103614058</v>
      </c>
      <c r="O19" s="8">
        <v>4018909318</v>
      </c>
      <c r="Q19" s="50">
        <v>2084704740</v>
      </c>
      <c r="R19" s="50"/>
    </row>
    <row r="20" spans="1:18" ht="21.75" customHeight="1">
      <c r="A20" s="7" t="s">
        <v>52</v>
      </c>
      <c r="C20" s="8">
        <v>0</v>
      </c>
      <c r="E20" s="8">
        <v>0</v>
      </c>
      <c r="G20" s="8">
        <v>0</v>
      </c>
      <c r="I20" s="19">
        <f t="shared" si="0"/>
        <v>0</v>
      </c>
      <c r="K20" s="8">
        <v>125000</v>
      </c>
      <c r="M20" s="8">
        <v>6242618740</v>
      </c>
      <c r="O20" s="8">
        <v>4912955600</v>
      </c>
      <c r="Q20" s="50">
        <v>1329663140</v>
      </c>
      <c r="R20" s="50"/>
    </row>
    <row r="21" spans="1:18" ht="21.75" customHeight="1">
      <c r="A21" s="7" t="s">
        <v>107</v>
      </c>
      <c r="C21" s="8">
        <v>0</v>
      </c>
      <c r="E21" s="8">
        <v>0</v>
      </c>
      <c r="G21" s="8">
        <v>0</v>
      </c>
      <c r="I21" s="19">
        <f t="shared" si="0"/>
        <v>0</v>
      </c>
      <c r="K21" s="8">
        <v>400000</v>
      </c>
      <c r="M21" s="8">
        <v>2695005330</v>
      </c>
      <c r="O21" s="8">
        <v>1921505284</v>
      </c>
      <c r="Q21" s="50">
        <v>773500046</v>
      </c>
      <c r="R21" s="50"/>
    </row>
    <row r="22" spans="1:18" ht="21.75" customHeight="1">
      <c r="A22" s="7" t="s">
        <v>108</v>
      </c>
      <c r="C22" s="8">
        <v>0</v>
      </c>
      <c r="E22" s="8">
        <v>0</v>
      </c>
      <c r="G22" s="8">
        <v>0</v>
      </c>
      <c r="I22" s="19">
        <f t="shared" si="0"/>
        <v>0</v>
      </c>
      <c r="K22" s="8">
        <v>1256500</v>
      </c>
      <c r="M22" s="8">
        <v>8110948137</v>
      </c>
      <c r="O22" s="8">
        <v>7667741618</v>
      </c>
      <c r="Q22" s="50">
        <v>443206519</v>
      </c>
      <c r="R22" s="50"/>
    </row>
    <row r="23" spans="1:18" ht="21.75" customHeight="1">
      <c r="A23" s="7" t="s">
        <v>109</v>
      </c>
      <c r="C23" s="8">
        <v>0</v>
      </c>
      <c r="E23" s="8">
        <v>0</v>
      </c>
      <c r="G23" s="8">
        <v>0</v>
      </c>
      <c r="I23" s="19">
        <f t="shared" si="0"/>
        <v>0</v>
      </c>
      <c r="K23" s="8">
        <v>360000</v>
      </c>
      <c r="M23" s="8">
        <v>4858153951</v>
      </c>
      <c r="O23" s="8">
        <v>2806298323</v>
      </c>
      <c r="Q23" s="50">
        <v>2051855628</v>
      </c>
      <c r="R23" s="50"/>
    </row>
    <row r="24" spans="1:18" ht="21.75" customHeight="1">
      <c r="A24" s="7" t="s">
        <v>40</v>
      </c>
      <c r="C24" s="8">
        <v>0</v>
      </c>
      <c r="E24" s="8">
        <v>0</v>
      </c>
      <c r="G24" s="8">
        <v>0</v>
      </c>
      <c r="I24" s="19">
        <f t="shared" si="0"/>
        <v>0</v>
      </c>
      <c r="K24" s="8">
        <v>18460936</v>
      </c>
      <c r="M24" s="8">
        <v>100200734827</v>
      </c>
      <c r="O24" s="8">
        <v>65000408645</v>
      </c>
      <c r="Q24" s="50">
        <v>35200326182</v>
      </c>
      <c r="R24" s="50"/>
    </row>
    <row r="25" spans="1:18" ht="21.75" customHeight="1">
      <c r="A25" s="7" t="s">
        <v>110</v>
      </c>
      <c r="C25" s="8">
        <v>0</v>
      </c>
      <c r="E25" s="8">
        <v>0</v>
      </c>
      <c r="G25" s="8">
        <v>0</v>
      </c>
      <c r="I25" s="19">
        <f t="shared" si="0"/>
        <v>0</v>
      </c>
      <c r="K25" s="8">
        <v>7781334</v>
      </c>
      <c r="M25" s="8">
        <v>90383187483</v>
      </c>
      <c r="O25" s="8">
        <v>74123369166</v>
      </c>
      <c r="Q25" s="50">
        <v>16259818317</v>
      </c>
      <c r="R25" s="50"/>
    </row>
    <row r="26" spans="1:18" ht="21.75" customHeight="1">
      <c r="A26" s="7" t="s">
        <v>19</v>
      </c>
      <c r="C26" s="8">
        <v>0</v>
      </c>
      <c r="E26" s="8">
        <v>0</v>
      </c>
      <c r="G26" s="8">
        <v>0</v>
      </c>
      <c r="I26" s="19">
        <f t="shared" si="0"/>
        <v>0</v>
      </c>
      <c r="K26" s="8">
        <v>14000000</v>
      </c>
      <c r="M26" s="8">
        <v>49048933150</v>
      </c>
      <c r="O26" s="8">
        <v>29836409447</v>
      </c>
      <c r="Q26" s="50">
        <v>19212523703</v>
      </c>
      <c r="R26" s="50"/>
    </row>
    <row r="27" spans="1:18" ht="21.75" customHeight="1">
      <c r="A27" s="7" t="s">
        <v>111</v>
      </c>
      <c r="C27" s="8">
        <v>0</v>
      </c>
      <c r="E27" s="8">
        <v>0</v>
      </c>
      <c r="G27" s="8">
        <v>0</v>
      </c>
      <c r="I27" s="19">
        <f t="shared" si="0"/>
        <v>0</v>
      </c>
      <c r="K27" s="8">
        <v>800000</v>
      </c>
      <c r="M27" s="8">
        <v>7969912665</v>
      </c>
      <c r="O27" s="8">
        <v>5480561398</v>
      </c>
      <c r="Q27" s="50">
        <v>2489351267</v>
      </c>
      <c r="R27" s="50"/>
    </row>
    <row r="28" spans="1:18" ht="21.75" customHeight="1">
      <c r="A28" s="7" t="s">
        <v>32</v>
      </c>
      <c r="C28" s="8">
        <v>0</v>
      </c>
      <c r="E28" s="8">
        <v>0</v>
      </c>
      <c r="G28" s="8">
        <v>0</v>
      </c>
      <c r="I28" s="19">
        <f t="shared" si="0"/>
        <v>0</v>
      </c>
      <c r="K28" s="8">
        <v>435000</v>
      </c>
      <c r="M28" s="8">
        <v>9672995382</v>
      </c>
      <c r="O28" s="8">
        <v>7458167394</v>
      </c>
      <c r="Q28" s="50">
        <v>2214827988</v>
      </c>
      <c r="R28" s="50"/>
    </row>
    <row r="29" spans="1:18" ht="21.75" customHeight="1">
      <c r="A29" s="7" t="s">
        <v>112</v>
      </c>
      <c r="C29" s="8">
        <v>0</v>
      </c>
      <c r="E29" s="8">
        <v>0</v>
      </c>
      <c r="G29" s="8">
        <v>0</v>
      </c>
      <c r="I29" s="19">
        <f t="shared" si="0"/>
        <v>0</v>
      </c>
      <c r="K29" s="8">
        <v>400000</v>
      </c>
      <c r="M29" s="8">
        <v>4625130529</v>
      </c>
      <c r="O29" s="8">
        <v>2859540681</v>
      </c>
      <c r="Q29" s="50">
        <v>1765589848</v>
      </c>
      <c r="R29" s="50"/>
    </row>
    <row r="30" spans="1:18" ht="21.75" customHeight="1">
      <c r="A30" s="9" t="s">
        <v>35</v>
      </c>
      <c r="C30" s="58">
        <v>0</v>
      </c>
      <c r="E30" s="11">
        <v>0</v>
      </c>
      <c r="G30" s="11">
        <v>0</v>
      </c>
      <c r="I30" s="21">
        <f t="shared" si="0"/>
        <v>0</v>
      </c>
      <c r="K30" s="58">
        <v>6400000</v>
      </c>
      <c r="M30" s="11">
        <v>98306174154</v>
      </c>
      <c r="O30" s="11">
        <v>86316376861</v>
      </c>
      <c r="Q30" s="51">
        <v>11989797293</v>
      </c>
      <c r="R30" s="51"/>
    </row>
    <row r="31" spans="1:18" ht="21.75" customHeight="1">
      <c r="A31" s="12" t="s">
        <v>57</v>
      </c>
      <c r="C31" s="58"/>
      <c r="E31" s="13">
        <f>SUM(E8:E30)</f>
        <v>557913744568</v>
      </c>
      <c r="G31" s="13">
        <f>SUM(G8:G30)</f>
        <v>477213529821</v>
      </c>
      <c r="I31" s="23">
        <f>SUM(I8:I30)</f>
        <v>80700214747</v>
      </c>
      <c r="K31" s="58"/>
      <c r="M31" s="13">
        <v>1280809883717</v>
      </c>
      <c r="O31" s="13">
        <v>981919218622</v>
      </c>
      <c r="Q31" s="52">
        <v>298890665095</v>
      </c>
      <c r="R31" s="52"/>
    </row>
    <row r="32" spans="1:18">
      <c r="I32" s="34"/>
    </row>
    <row r="34" spans="9:15">
      <c r="I34" s="34"/>
      <c r="O34" s="29"/>
    </row>
    <row r="35" spans="9:15">
      <c r="I35" s="34"/>
      <c r="O35" s="29"/>
    </row>
    <row r="36" spans="9:15">
      <c r="I36" s="34"/>
      <c r="O36" s="29"/>
    </row>
    <row r="37" spans="9:15">
      <c r="O37" s="29"/>
    </row>
    <row r="38" spans="9:15">
      <c r="I38" s="34"/>
    </row>
  </sheetData>
  <mergeCells count="32">
    <mergeCell ref="Q28:R28"/>
    <mergeCell ref="Q29:R29"/>
    <mergeCell ref="Q30:R30"/>
    <mergeCell ref="Q31:R31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7"/>
  <sheetViews>
    <sheetView rightToLeft="1" workbookViewId="0">
      <selection activeCell="O46" sqref="O46:Q56"/>
    </sheetView>
  </sheetViews>
  <sheetFormatPr defaultRowHeight="12.75"/>
  <cols>
    <col min="1" max="1" width="40.28515625" customWidth="1"/>
    <col min="2" max="2" width="1.28515625" customWidth="1"/>
    <col min="3" max="3" width="13.85546875" bestFit="1" customWidth="1"/>
    <col min="4" max="4" width="1.28515625" customWidth="1"/>
    <col min="5" max="5" width="19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7.7109375" bestFit="1" customWidth="1"/>
    <col min="16" max="16" width="1.28515625" customWidth="1"/>
    <col min="17" max="17" width="20" customWidth="1"/>
    <col min="18" max="18" width="1.28515625" customWidth="1"/>
    <col min="19" max="19" width="0.28515625" customWidth="1"/>
  </cols>
  <sheetData>
    <row r="1" spans="1:18" ht="29.1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21.75" customHeight="1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4.45" customHeight="1"/>
    <row r="5" spans="1:18" ht="14.45" customHeight="1">
      <c r="A5" s="38" t="s">
        <v>148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14.45" customHeight="1">
      <c r="A6" s="39" t="s">
        <v>78</v>
      </c>
      <c r="C6" s="39" t="s">
        <v>94</v>
      </c>
      <c r="D6" s="39"/>
      <c r="E6" s="39"/>
      <c r="F6" s="39"/>
      <c r="G6" s="39"/>
      <c r="H6" s="39"/>
      <c r="I6" s="39"/>
      <c r="K6" s="39" t="s">
        <v>95</v>
      </c>
      <c r="L6" s="39"/>
      <c r="M6" s="39"/>
      <c r="N6" s="39"/>
      <c r="O6" s="39"/>
      <c r="P6" s="39"/>
      <c r="Q6" s="39"/>
      <c r="R6" s="39"/>
    </row>
    <row r="7" spans="1:18" ht="37.5" customHeight="1">
      <c r="A7" s="39"/>
      <c r="C7" s="15" t="s">
        <v>13</v>
      </c>
      <c r="D7" s="3"/>
      <c r="E7" s="15" t="s">
        <v>15</v>
      </c>
      <c r="F7" s="3"/>
      <c r="G7" s="15" t="s">
        <v>146</v>
      </c>
      <c r="H7" s="3"/>
      <c r="I7" s="15" t="s">
        <v>149</v>
      </c>
      <c r="K7" s="15" t="s">
        <v>13</v>
      </c>
      <c r="L7" s="3"/>
      <c r="M7" s="15" t="s">
        <v>15</v>
      </c>
      <c r="N7" s="3"/>
      <c r="O7" s="15" t="s">
        <v>146</v>
      </c>
      <c r="P7" s="3"/>
      <c r="Q7" s="48" t="s">
        <v>149</v>
      </c>
      <c r="R7" s="48"/>
    </row>
    <row r="8" spans="1:18" ht="21.75" customHeight="1">
      <c r="A8" s="5" t="s">
        <v>23</v>
      </c>
      <c r="C8" s="17">
        <v>52179419</v>
      </c>
      <c r="D8" s="16"/>
      <c r="E8" s="17">
        <v>543130996235</v>
      </c>
      <c r="F8" s="16"/>
      <c r="G8" s="17">
        <v>542095474794</v>
      </c>
      <c r="H8" s="16"/>
      <c r="I8" s="17">
        <v>1035521441</v>
      </c>
      <c r="J8" s="16"/>
      <c r="K8" s="17">
        <v>52179419</v>
      </c>
      <c r="L8" s="16"/>
      <c r="M8" s="17">
        <v>543130996235</v>
      </c>
      <c r="N8" s="16"/>
      <c r="O8" s="17">
        <v>539817327622</v>
      </c>
      <c r="P8" s="16"/>
      <c r="Q8" s="42">
        <v>3313668613</v>
      </c>
      <c r="R8" s="42"/>
    </row>
    <row r="9" spans="1:18" ht="21.75" customHeight="1">
      <c r="A9" s="7" t="s">
        <v>43</v>
      </c>
      <c r="C9" s="19">
        <v>267052810</v>
      </c>
      <c r="D9" s="16"/>
      <c r="E9" s="19">
        <v>671215849675</v>
      </c>
      <c r="F9" s="16"/>
      <c r="G9" s="19">
        <v>345809981771</v>
      </c>
      <c r="H9" s="16"/>
      <c r="I9" s="19">
        <v>325405867904</v>
      </c>
      <c r="J9" s="16"/>
      <c r="K9" s="19">
        <v>267052810</v>
      </c>
      <c r="L9" s="16"/>
      <c r="M9" s="19">
        <v>671215849675</v>
      </c>
      <c r="N9" s="16"/>
      <c r="O9" s="19">
        <v>345809981771</v>
      </c>
      <c r="P9" s="16"/>
      <c r="Q9" s="44">
        <v>325405867904</v>
      </c>
      <c r="R9" s="44"/>
    </row>
    <row r="10" spans="1:18" ht="21.75" customHeight="1">
      <c r="A10" s="7" t="s">
        <v>51</v>
      </c>
      <c r="C10" s="19">
        <v>28297305</v>
      </c>
      <c r="D10" s="16"/>
      <c r="E10" s="19">
        <v>220697535302</v>
      </c>
      <c r="F10" s="16"/>
      <c r="G10" s="19">
        <v>209149422059</v>
      </c>
      <c r="H10" s="16"/>
      <c r="I10" s="19">
        <v>11548113243</v>
      </c>
      <c r="J10" s="16"/>
      <c r="K10" s="19">
        <v>28297305</v>
      </c>
      <c r="L10" s="16"/>
      <c r="M10" s="19">
        <v>220697535302</v>
      </c>
      <c r="N10" s="16"/>
      <c r="O10" s="19">
        <v>189834671756</v>
      </c>
      <c r="P10" s="16"/>
      <c r="Q10" s="44">
        <v>30862863546</v>
      </c>
      <c r="R10" s="44"/>
    </row>
    <row r="11" spans="1:18" ht="21.75" customHeight="1">
      <c r="A11" s="7" t="s">
        <v>38</v>
      </c>
      <c r="C11" s="19">
        <v>2883127</v>
      </c>
      <c r="D11" s="16"/>
      <c r="E11" s="19">
        <v>460881392997</v>
      </c>
      <c r="F11" s="16"/>
      <c r="G11" s="19">
        <v>473668361092</v>
      </c>
      <c r="H11" s="16"/>
      <c r="I11" s="19">
        <v>-12786968094</v>
      </c>
      <c r="J11" s="16"/>
      <c r="K11" s="19">
        <v>2883127</v>
      </c>
      <c r="L11" s="16"/>
      <c r="M11" s="19">
        <v>460881392997</v>
      </c>
      <c r="N11" s="16"/>
      <c r="O11" s="19">
        <v>397045303028</v>
      </c>
      <c r="P11" s="16"/>
      <c r="Q11" s="44">
        <v>63836089969</v>
      </c>
      <c r="R11" s="44"/>
    </row>
    <row r="12" spans="1:18" ht="21.75" customHeight="1">
      <c r="A12" s="7" t="s">
        <v>45</v>
      </c>
      <c r="C12" s="19">
        <v>113063058</v>
      </c>
      <c r="D12" s="16"/>
      <c r="E12" s="19">
        <v>274975436456</v>
      </c>
      <c r="F12" s="16"/>
      <c r="G12" s="19">
        <v>191618949599</v>
      </c>
      <c r="H12" s="16"/>
      <c r="I12" s="19">
        <v>83356486857</v>
      </c>
      <c r="J12" s="16"/>
      <c r="K12" s="19">
        <v>113063058</v>
      </c>
      <c r="L12" s="16"/>
      <c r="M12" s="19">
        <v>274975436456</v>
      </c>
      <c r="N12" s="16"/>
      <c r="O12" s="19">
        <v>159532872558</v>
      </c>
      <c r="P12" s="16"/>
      <c r="Q12" s="44">
        <v>115442563898</v>
      </c>
      <c r="R12" s="44"/>
    </row>
    <row r="13" spans="1:18" ht="21.75" customHeight="1">
      <c r="A13" s="7" t="s">
        <v>21</v>
      </c>
      <c r="C13" s="19">
        <v>48150989</v>
      </c>
      <c r="D13" s="16"/>
      <c r="E13" s="19">
        <v>575734321353</v>
      </c>
      <c r="F13" s="16"/>
      <c r="G13" s="19">
        <v>541456963115</v>
      </c>
      <c r="H13" s="16"/>
      <c r="I13" s="19">
        <v>34277358238</v>
      </c>
      <c r="J13" s="16"/>
      <c r="K13" s="19">
        <v>48150989</v>
      </c>
      <c r="L13" s="16"/>
      <c r="M13" s="19">
        <v>575734321353</v>
      </c>
      <c r="N13" s="16"/>
      <c r="O13" s="19">
        <v>391350267258</v>
      </c>
      <c r="P13" s="16"/>
      <c r="Q13" s="44">
        <v>184384054095</v>
      </c>
      <c r="R13" s="44"/>
    </row>
    <row r="14" spans="1:18" ht="21.75" customHeight="1">
      <c r="A14" s="7" t="s">
        <v>37</v>
      </c>
      <c r="C14" s="19">
        <v>66641603</v>
      </c>
      <c r="D14" s="16"/>
      <c r="E14" s="19">
        <v>446353628009</v>
      </c>
      <c r="F14" s="16"/>
      <c r="G14" s="19">
        <v>333938640214</v>
      </c>
      <c r="H14" s="16"/>
      <c r="I14" s="19">
        <v>112414987795</v>
      </c>
      <c r="J14" s="16"/>
      <c r="K14" s="19">
        <v>66641603</v>
      </c>
      <c r="L14" s="16"/>
      <c r="M14" s="19">
        <v>446353628009</v>
      </c>
      <c r="N14" s="16"/>
      <c r="O14" s="19">
        <v>246415389748</v>
      </c>
      <c r="P14" s="16"/>
      <c r="Q14" s="44">
        <v>199938238261</v>
      </c>
      <c r="R14" s="44"/>
    </row>
    <row r="15" spans="1:18" ht="21.75" customHeight="1">
      <c r="A15" s="7" t="s">
        <v>32</v>
      </c>
      <c r="C15" s="19">
        <v>435000</v>
      </c>
      <c r="D15" s="16"/>
      <c r="E15" s="19">
        <v>11395228680</v>
      </c>
      <c r="F15" s="16"/>
      <c r="G15" s="19">
        <v>8887415095</v>
      </c>
      <c r="H15" s="16"/>
      <c r="I15" s="19">
        <v>2507813585</v>
      </c>
      <c r="J15" s="16"/>
      <c r="K15" s="19">
        <v>435000</v>
      </c>
      <c r="L15" s="16"/>
      <c r="M15" s="19">
        <v>11395228680</v>
      </c>
      <c r="N15" s="16"/>
      <c r="O15" s="19">
        <v>7458167394</v>
      </c>
      <c r="P15" s="16"/>
      <c r="Q15" s="44">
        <v>3937061286</v>
      </c>
      <c r="R15" s="44"/>
    </row>
    <row r="16" spans="1:18" ht="21.75" customHeight="1">
      <c r="A16" s="7" t="s">
        <v>40</v>
      </c>
      <c r="C16" s="19">
        <v>40779137</v>
      </c>
      <c r="D16" s="16"/>
      <c r="E16" s="19">
        <v>325734509881</v>
      </c>
      <c r="F16" s="16"/>
      <c r="G16" s="19">
        <v>314809253028</v>
      </c>
      <c r="H16" s="16"/>
      <c r="I16" s="19">
        <v>10925256853</v>
      </c>
      <c r="J16" s="16"/>
      <c r="K16" s="19">
        <v>40779137</v>
      </c>
      <c r="L16" s="16"/>
      <c r="M16" s="19">
        <v>325734509881</v>
      </c>
      <c r="N16" s="16"/>
      <c r="O16" s="19">
        <v>143582133070</v>
      </c>
      <c r="P16" s="16"/>
      <c r="Q16" s="44">
        <v>182152376811</v>
      </c>
      <c r="R16" s="44"/>
    </row>
    <row r="17" spans="1:18" ht="21.75" customHeight="1">
      <c r="A17" s="7" t="s">
        <v>39</v>
      </c>
      <c r="C17" s="19">
        <v>2029025</v>
      </c>
      <c r="D17" s="16"/>
      <c r="E17" s="19">
        <v>389984081338</v>
      </c>
      <c r="F17" s="16"/>
      <c r="G17" s="19">
        <v>380924483030</v>
      </c>
      <c r="H17" s="16"/>
      <c r="I17" s="19">
        <v>9059598308</v>
      </c>
      <c r="J17" s="16"/>
      <c r="K17" s="19">
        <v>2029025</v>
      </c>
      <c r="L17" s="16"/>
      <c r="M17" s="19">
        <v>389984081338</v>
      </c>
      <c r="N17" s="16"/>
      <c r="O17" s="19">
        <v>289427432288</v>
      </c>
      <c r="P17" s="16"/>
      <c r="Q17" s="44">
        <v>100556649050</v>
      </c>
      <c r="R17" s="44"/>
    </row>
    <row r="18" spans="1:18" ht="21.75" customHeight="1">
      <c r="A18" s="7" t="s">
        <v>19</v>
      </c>
      <c r="C18" s="19">
        <v>132653162</v>
      </c>
      <c r="D18" s="16"/>
      <c r="E18" s="19">
        <v>446218082865</v>
      </c>
      <c r="F18" s="16"/>
      <c r="G18" s="19">
        <v>386015977543</v>
      </c>
      <c r="H18" s="16"/>
      <c r="I18" s="19">
        <v>60202105322</v>
      </c>
      <c r="J18" s="16"/>
      <c r="K18" s="19">
        <v>132653162</v>
      </c>
      <c r="L18" s="16"/>
      <c r="M18" s="19">
        <v>446218082865</v>
      </c>
      <c r="N18" s="16"/>
      <c r="O18" s="19">
        <v>316487913654</v>
      </c>
      <c r="P18" s="16"/>
      <c r="Q18" s="44">
        <v>129730169211</v>
      </c>
      <c r="R18" s="44"/>
    </row>
    <row r="19" spans="1:18" ht="21.75" customHeight="1">
      <c r="A19" s="7" t="s">
        <v>29</v>
      </c>
      <c r="C19" s="19">
        <v>27652778</v>
      </c>
      <c r="D19" s="16"/>
      <c r="E19" s="19">
        <v>470030447306</v>
      </c>
      <c r="F19" s="16"/>
      <c r="G19" s="19">
        <v>335030458938</v>
      </c>
      <c r="H19" s="16"/>
      <c r="I19" s="19">
        <v>134999988368</v>
      </c>
      <c r="J19" s="16"/>
      <c r="K19" s="19">
        <v>27652778</v>
      </c>
      <c r="L19" s="16"/>
      <c r="M19" s="19">
        <v>470030447306</v>
      </c>
      <c r="N19" s="16"/>
      <c r="O19" s="19">
        <v>180223780472</v>
      </c>
      <c r="P19" s="16"/>
      <c r="Q19" s="44">
        <v>289806666834</v>
      </c>
      <c r="R19" s="44"/>
    </row>
    <row r="20" spans="1:18" ht="21.75" customHeight="1">
      <c r="A20" s="7" t="s">
        <v>56</v>
      </c>
      <c r="C20" s="19">
        <v>59053409</v>
      </c>
      <c r="D20" s="16"/>
      <c r="E20" s="19">
        <v>168934938085</v>
      </c>
      <c r="F20" s="16"/>
      <c r="G20" s="19">
        <v>155362649979</v>
      </c>
      <c r="H20" s="16"/>
      <c r="I20" s="19">
        <v>13572288106</v>
      </c>
      <c r="J20" s="16"/>
      <c r="K20" s="19">
        <v>59053409</v>
      </c>
      <c r="L20" s="16"/>
      <c r="M20" s="19">
        <v>168934938085</v>
      </c>
      <c r="N20" s="16"/>
      <c r="O20" s="19">
        <v>155362649979</v>
      </c>
      <c r="P20" s="16"/>
      <c r="Q20" s="44">
        <v>13572288106</v>
      </c>
      <c r="R20" s="44"/>
    </row>
    <row r="21" spans="1:18" ht="21.75" customHeight="1">
      <c r="A21" s="7" t="s">
        <v>44</v>
      </c>
      <c r="C21" s="19">
        <v>14040447</v>
      </c>
      <c r="D21" s="16"/>
      <c r="E21" s="19">
        <v>354985177502</v>
      </c>
      <c r="F21" s="16"/>
      <c r="G21" s="19">
        <v>252585607069</v>
      </c>
      <c r="H21" s="16"/>
      <c r="I21" s="19">
        <v>102399570433</v>
      </c>
      <c r="J21" s="16"/>
      <c r="K21" s="19">
        <v>14040447</v>
      </c>
      <c r="L21" s="16"/>
      <c r="M21" s="19">
        <v>354985177502</v>
      </c>
      <c r="N21" s="16"/>
      <c r="O21" s="19">
        <v>194210885964</v>
      </c>
      <c r="P21" s="16"/>
      <c r="Q21" s="44">
        <v>160774291538</v>
      </c>
      <c r="R21" s="44"/>
    </row>
    <row r="22" spans="1:18" ht="21.75" customHeight="1">
      <c r="A22" s="7" t="s">
        <v>55</v>
      </c>
      <c r="C22" s="19">
        <v>10666000</v>
      </c>
      <c r="D22" s="16"/>
      <c r="E22" s="19">
        <v>44133411089</v>
      </c>
      <c r="F22" s="16"/>
      <c r="G22" s="19">
        <v>37215819138</v>
      </c>
      <c r="H22" s="16"/>
      <c r="I22" s="19">
        <v>6917591951</v>
      </c>
      <c r="J22" s="16"/>
      <c r="K22" s="19">
        <v>10666000</v>
      </c>
      <c r="L22" s="16"/>
      <c r="M22" s="19">
        <v>44133411089</v>
      </c>
      <c r="N22" s="16"/>
      <c r="O22" s="19">
        <v>37215819138</v>
      </c>
      <c r="P22" s="16"/>
      <c r="Q22" s="44">
        <v>6917591951</v>
      </c>
      <c r="R22" s="44"/>
    </row>
    <row r="23" spans="1:18" ht="21.75" customHeight="1">
      <c r="A23" s="7" t="s">
        <v>20</v>
      </c>
      <c r="C23" s="19">
        <v>96203778</v>
      </c>
      <c r="D23" s="16"/>
      <c r="E23" s="19">
        <v>1078699387595</v>
      </c>
      <c r="F23" s="16"/>
      <c r="G23" s="19">
        <v>899234356738</v>
      </c>
      <c r="H23" s="16"/>
      <c r="I23" s="19">
        <v>179465030857</v>
      </c>
      <c r="J23" s="16"/>
      <c r="K23" s="19">
        <v>96203778</v>
      </c>
      <c r="L23" s="16"/>
      <c r="M23" s="19">
        <v>1078699387595</v>
      </c>
      <c r="N23" s="16"/>
      <c r="O23" s="19">
        <v>494483436083</v>
      </c>
      <c r="P23" s="16"/>
      <c r="Q23" s="44">
        <v>584215951512</v>
      </c>
      <c r="R23" s="44"/>
    </row>
    <row r="24" spans="1:18" ht="21.75" customHeight="1">
      <c r="A24" s="7" t="s">
        <v>28</v>
      </c>
      <c r="C24" s="19">
        <v>10828624</v>
      </c>
      <c r="D24" s="16"/>
      <c r="E24" s="19">
        <v>295592714440</v>
      </c>
      <c r="F24" s="16"/>
      <c r="G24" s="19">
        <v>239353508433</v>
      </c>
      <c r="H24" s="16"/>
      <c r="I24" s="19">
        <v>56239206007</v>
      </c>
      <c r="J24" s="16"/>
      <c r="K24" s="19">
        <v>10828624</v>
      </c>
      <c r="L24" s="16"/>
      <c r="M24" s="19">
        <v>295592714440</v>
      </c>
      <c r="N24" s="16"/>
      <c r="O24" s="19">
        <v>122550939928</v>
      </c>
      <c r="P24" s="16"/>
      <c r="Q24" s="44">
        <v>173041774512</v>
      </c>
      <c r="R24" s="44"/>
    </row>
    <row r="25" spans="1:18" ht="21.75" customHeight="1">
      <c r="A25" s="7" t="s">
        <v>27</v>
      </c>
      <c r="C25" s="19">
        <v>22388235</v>
      </c>
      <c r="D25" s="16"/>
      <c r="E25" s="19">
        <v>163503680223</v>
      </c>
      <c r="F25" s="16"/>
      <c r="G25" s="19">
        <v>164836590660</v>
      </c>
      <c r="H25" s="16"/>
      <c r="I25" s="19">
        <v>-1332910436</v>
      </c>
      <c r="J25" s="16"/>
      <c r="K25" s="19">
        <v>22388235</v>
      </c>
      <c r="L25" s="16"/>
      <c r="M25" s="19">
        <v>163503680223</v>
      </c>
      <c r="N25" s="16"/>
      <c r="O25" s="19">
        <v>109476377193</v>
      </c>
      <c r="P25" s="16"/>
      <c r="Q25" s="44">
        <v>54027303030</v>
      </c>
      <c r="R25" s="44"/>
    </row>
    <row r="26" spans="1:18" ht="21.75" customHeight="1">
      <c r="A26" s="7" t="s">
        <v>49</v>
      </c>
      <c r="C26" s="19">
        <v>26122298</v>
      </c>
      <c r="D26" s="16"/>
      <c r="E26" s="19">
        <v>608869553230</v>
      </c>
      <c r="F26" s="16"/>
      <c r="G26" s="19">
        <v>489117431650</v>
      </c>
      <c r="H26" s="16"/>
      <c r="I26" s="19">
        <v>119752121580</v>
      </c>
      <c r="J26" s="16"/>
      <c r="K26" s="19">
        <v>26122298</v>
      </c>
      <c r="L26" s="16"/>
      <c r="M26" s="19">
        <v>608869553230</v>
      </c>
      <c r="N26" s="16"/>
      <c r="O26" s="19">
        <v>330743954841</v>
      </c>
      <c r="P26" s="16"/>
      <c r="Q26" s="44">
        <v>278125598389</v>
      </c>
      <c r="R26" s="44"/>
    </row>
    <row r="27" spans="1:18" ht="21.75" customHeight="1">
      <c r="A27" s="7" t="s">
        <v>46</v>
      </c>
      <c r="C27" s="19">
        <v>14185143</v>
      </c>
      <c r="D27" s="16"/>
      <c r="E27" s="19">
        <v>489404851437</v>
      </c>
      <c r="F27" s="16"/>
      <c r="G27" s="19">
        <v>408611528249</v>
      </c>
      <c r="H27" s="16"/>
      <c r="I27" s="19">
        <v>80793323188</v>
      </c>
      <c r="J27" s="16"/>
      <c r="K27" s="19">
        <v>14185143</v>
      </c>
      <c r="L27" s="16"/>
      <c r="M27" s="19">
        <v>489404851437</v>
      </c>
      <c r="N27" s="16"/>
      <c r="O27" s="19">
        <v>279257758197</v>
      </c>
      <c r="P27" s="16"/>
      <c r="Q27" s="44">
        <v>210147093240</v>
      </c>
      <c r="R27" s="44"/>
    </row>
    <row r="28" spans="1:18" ht="21.75" customHeight="1">
      <c r="A28" s="7" t="s">
        <v>30</v>
      </c>
      <c r="C28" s="19">
        <v>19506278</v>
      </c>
      <c r="D28" s="16"/>
      <c r="E28" s="19">
        <v>281622444553</v>
      </c>
      <c r="F28" s="16"/>
      <c r="G28" s="19">
        <v>216828288456</v>
      </c>
      <c r="H28" s="16"/>
      <c r="I28" s="19">
        <v>64794156097</v>
      </c>
      <c r="J28" s="16"/>
      <c r="K28" s="19">
        <v>19506278</v>
      </c>
      <c r="L28" s="16"/>
      <c r="M28" s="19">
        <v>281622444553</v>
      </c>
      <c r="N28" s="16"/>
      <c r="O28" s="19">
        <v>224380654233</v>
      </c>
      <c r="P28" s="16"/>
      <c r="Q28" s="44">
        <v>57241790320</v>
      </c>
      <c r="R28" s="44"/>
    </row>
    <row r="29" spans="1:18" ht="21.75" customHeight="1">
      <c r="A29" s="7" t="s">
        <v>48</v>
      </c>
      <c r="C29" s="19">
        <v>15503689</v>
      </c>
      <c r="D29" s="16"/>
      <c r="E29" s="19">
        <v>642429387413</v>
      </c>
      <c r="F29" s="16"/>
      <c r="G29" s="19">
        <v>551203183692</v>
      </c>
      <c r="H29" s="16"/>
      <c r="I29" s="19">
        <v>91226203721</v>
      </c>
      <c r="J29" s="16"/>
      <c r="K29" s="19">
        <v>15503689</v>
      </c>
      <c r="L29" s="16"/>
      <c r="M29" s="19">
        <v>642429387413</v>
      </c>
      <c r="N29" s="16"/>
      <c r="O29" s="19">
        <v>325606667576</v>
      </c>
      <c r="P29" s="16"/>
      <c r="Q29" s="44">
        <v>316822719837</v>
      </c>
      <c r="R29" s="44"/>
    </row>
    <row r="30" spans="1:18" ht="21.75" customHeight="1">
      <c r="A30" s="7" t="s">
        <v>22</v>
      </c>
      <c r="C30" s="19">
        <v>1706234</v>
      </c>
      <c r="D30" s="16"/>
      <c r="E30" s="19">
        <v>20993755658</v>
      </c>
      <c r="F30" s="16"/>
      <c r="G30" s="19">
        <v>18311972677</v>
      </c>
      <c r="H30" s="16"/>
      <c r="I30" s="19">
        <v>2681782981</v>
      </c>
      <c r="J30" s="16"/>
      <c r="K30" s="19">
        <v>1706234</v>
      </c>
      <c r="L30" s="16"/>
      <c r="M30" s="19">
        <v>20993755658</v>
      </c>
      <c r="N30" s="16"/>
      <c r="O30" s="19">
        <v>15365756304</v>
      </c>
      <c r="P30" s="16"/>
      <c r="Q30" s="44">
        <v>5627999354</v>
      </c>
      <c r="R30" s="44"/>
    </row>
    <row r="31" spans="1:18" ht="21.75" customHeight="1">
      <c r="A31" s="7" t="s">
        <v>24</v>
      </c>
      <c r="C31" s="19">
        <v>13783210</v>
      </c>
      <c r="D31" s="16"/>
      <c r="E31" s="19">
        <v>470340536404</v>
      </c>
      <c r="F31" s="16"/>
      <c r="G31" s="19">
        <v>411240232439</v>
      </c>
      <c r="H31" s="16"/>
      <c r="I31" s="19">
        <v>59100303965</v>
      </c>
      <c r="J31" s="16"/>
      <c r="K31" s="19">
        <v>13783210</v>
      </c>
      <c r="L31" s="16"/>
      <c r="M31" s="19">
        <v>470340536404</v>
      </c>
      <c r="N31" s="16"/>
      <c r="O31" s="19">
        <v>272849474526</v>
      </c>
      <c r="P31" s="16"/>
      <c r="Q31" s="44">
        <v>197491061878</v>
      </c>
      <c r="R31" s="44"/>
    </row>
    <row r="32" spans="1:18" ht="21.75" customHeight="1">
      <c r="A32" s="7" t="s">
        <v>54</v>
      </c>
      <c r="C32" s="19">
        <v>219000</v>
      </c>
      <c r="D32" s="16"/>
      <c r="E32" s="19">
        <v>5958561504</v>
      </c>
      <c r="F32" s="16"/>
      <c r="G32" s="19">
        <v>5908580864</v>
      </c>
      <c r="H32" s="16"/>
      <c r="I32" s="19">
        <v>49980640</v>
      </c>
      <c r="J32" s="16"/>
      <c r="K32" s="19">
        <v>219000</v>
      </c>
      <c r="L32" s="16"/>
      <c r="M32" s="19">
        <v>5958561504</v>
      </c>
      <c r="N32" s="16"/>
      <c r="O32" s="19">
        <v>5291854767</v>
      </c>
      <c r="P32" s="16"/>
      <c r="Q32" s="44">
        <v>666706737</v>
      </c>
      <c r="R32" s="44"/>
    </row>
    <row r="33" spans="1:18" ht="21.75" customHeight="1">
      <c r="A33" s="7" t="s">
        <v>50</v>
      </c>
      <c r="C33" s="19">
        <v>37252222</v>
      </c>
      <c r="D33" s="16"/>
      <c r="E33" s="19">
        <v>230287354278</v>
      </c>
      <c r="F33" s="16"/>
      <c r="G33" s="19">
        <v>169665964066</v>
      </c>
      <c r="H33" s="16"/>
      <c r="I33" s="19">
        <v>60621390212</v>
      </c>
      <c r="J33" s="16"/>
      <c r="K33" s="19">
        <v>37252222</v>
      </c>
      <c r="L33" s="16"/>
      <c r="M33" s="19">
        <v>230287354278</v>
      </c>
      <c r="N33" s="16"/>
      <c r="O33" s="19">
        <v>139466161748</v>
      </c>
      <c r="P33" s="16"/>
      <c r="Q33" s="44">
        <v>90821192530</v>
      </c>
      <c r="R33" s="44"/>
    </row>
    <row r="34" spans="1:18" ht="21.75" customHeight="1">
      <c r="A34" s="7" t="s">
        <v>26</v>
      </c>
      <c r="C34" s="19">
        <v>92056591</v>
      </c>
      <c r="D34" s="16"/>
      <c r="E34" s="19">
        <v>893354036934</v>
      </c>
      <c r="F34" s="16"/>
      <c r="G34" s="19">
        <v>673212602475</v>
      </c>
      <c r="H34" s="16"/>
      <c r="I34" s="19">
        <v>220141434459</v>
      </c>
      <c r="J34" s="16"/>
      <c r="K34" s="19">
        <v>92056591</v>
      </c>
      <c r="L34" s="16"/>
      <c r="M34" s="19">
        <v>893354036934</v>
      </c>
      <c r="N34" s="16"/>
      <c r="O34" s="19">
        <v>354783954954</v>
      </c>
      <c r="P34" s="16"/>
      <c r="Q34" s="44">
        <v>538570081980</v>
      </c>
      <c r="R34" s="44"/>
    </row>
    <row r="35" spans="1:18" ht="21.75" customHeight="1">
      <c r="A35" s="7" t="s">
        <v>31</v>
      </c>
      <c r="C35" s="19">
        <v>585000</v>
      </c>
      <c r="D35" s="16"/>
      <c r="E35" s="19">
        <v>3591417076</v>
      </c>
      <c r="F35" s="16"/>
      <c r="G35" s="19">
        <v>3591417076</v>
      </c>
      <c r="H35" s="16"/>
      <c r="I35" s="19">
        <v>0</v>
      </c>
      <c r="J35" s="16"/>
      <c r="K35" s="19">
        <v>585000</v>
      </c>
      <c r="L35" s="16"/>
      <c r="M35" s="19">
        <v>3591417076</v>
      </c>
      <c r="N35" s="16"/>
      <c r="O35" s="19">
        <v>4475351625</v>
      </c>
      <c r="P35" s="16"/>
      <c r="Q35" s="44">
        <v>-883934548</v>
      </c>
      <c r="R35" s="44"/>
    </row>
    <row r="36" spans="1:18" ht="21.75" customHeight="1">
      <c r="A36" s="7" t="s">
        <v>53</v>
      </c>
      <c r="C36" s="19">
        <v>10200</v>
      </c>
      <c r="D36" s="16"/>
      <c r="E36" s="19">
        <v>464490120</v>
      </c>
      <c r="F36" s="16"/>
      <c r="G36" s="19">
        <v>464490120</v>
      </c>
      <c r="H36" s="16"/>
      <c r="I36" s="19">
        <v>0</v>
      </c>
      <c r="J36" s="16"/>
      <c r="K36" s="19">
        <v>10200</v>
      </c>
      <c r="L36" s="16"/>
      <c r="M36" s="19">
        <v>464490120</v>
      </c>
      <c r="N36" s="16"/>
      <c r="O36" s="19">
        <v>371598169</v>
      </c>
      <c r="P36" s="16"/>
      <c r="Q36" s="44">
        <v>92891951</v>
      </c>
      <c r="R36" s="44"/>
    </row>
    <row r="37" spans="1:18" ht="21.75" customHeight="1">
      <c r="A37" s="7" t="s">
        <v>33</v>
      </c>
      <c r="C37" s="19">
        <v>25350862</v>
      </c>
      <c r="D37" s="16"/>
      <c r="E37" s="19">
        <v>279470937186</v>
      </c>
      <c r="F37" s="16"/>
      <c r="G37" s="19">
        <v>240229293440</v>
      </c>
      <c r="H37" s="16"/>
      <c r="I37" s="19">
        <v>39241643746</v>
      </c>
      <c r="J37" s="16"/>
      <c r="K37" s="19">
        <v>25350862</v>
      </c>
      <c r="L37" s="16"/>
      <c r="M37" s="19">
        <v>279470937186</v>
      </c>
      <c r="N37" s="16"/>
      <c r="O37" s="19">
        <v>153141405162</v>
      </c>
      <c r="P37" s="16"/>
      <c r="Q37" s="44">
        <v>126329532024</v>
      </c>
      <c r="R37" s="44"/>
    </row>
    <row r="38" spans="1:18" ht="21.75" customHeight="1">
      <c r="A38" s="7" t="s">
        <v>42</v>
      </c>
      <c r="C38" s="19">
        <v>14456055</v>
      </c>
      <c r="D38" s="16"/>
      <c r="E38" s="19">
        <v>54996083370</v>
      </c>
      <c r="F38" s="16"/>
      <c r="G38" s="19">
        <v>54996083370</v>
      </c>
      <c r="H38" s="16"/>
      <c r="I38" s="19">
        <v>0</v>
      </c>
      <c r="J38" s="16"/>
      <c r="K38" s="19">
        <v>14456055</v>
      </c>
      <c r="L38" s="16"/>
      <c r="M38" s="19">
        <v>54996083370</v>
      </c>
      <c r="N38" s="16"/>
      <c r="O38" s="19">
        <v>54996083370</v>
      </c>
      <c r="P38" s="16"/>
      <c r="Q38" s="44">
        <v>0</v>
      </c>
      <c r="R38" s="44"/>
    </row>
    <row r="39" spans="1:18" ht="21.75" customHeight="1">
      <c r="A39" s="7" t="s">
        <v>35</v>
      </c>
      <c r="C39" s="19">
        <v>19882424</v>
      </c>
      <c r="D39" s="16"/>
      <c r="E39" s="19">
        <v>360246662068</v>
      </c>
      <c r="F39" s="16"/>
      <c r="G39" s="19">
        <v>294549981636</v>
      </c>
      <c r="H39" s="16"/>
      <c r="I39" s="19">
        <v>65696680432</v>
      </c>
      <c r="J39" s="16"/>
      <c r="K39" s="19">
        <v>19882424</v>
      </c>
      <c r="L39" s="16"/>
      <c r="M39" s="19">
        <v>360246662068</v>
      </c>
      <c r="N39" s="16"/>
      <c r="O39" s="19">
        <v>268152936781</v>
      </c>
      <c r="P39" s="16"/>
      <c r="Q39" s="44">
        <v>92093725287</v>
      </c>
      <c r="R39" s="44"/>
    </row>
    <row r="40" spans="1:18" ht="21.75" customHeight="1">
      <c r="A40" s="7" t="s">
        <v>47</v>
      </c>
      <c r="C40" s="19">
        <v>111258528</v>
      </c>
      <c r="D40" s="16"/>
      <c r="E40" s="19">
        <v>2125171116887</v>
      </c>
      <c r="F40" s="16"/>
      <c r="G40" s="19">
        <v>1666724962540</v>
      </c>
      <c r="H40" s="16"/>
      <c r="I40" s="19">
        <v>458446154347</v>
      </c>
      <c r="J40" s="16"/>
      <c r="K40" s="19">
        <v>111258528</v>
      </c>
      <c r="L40" s="16"/>
      <c r="M40" s="19">
        <v>2125171116887</v>
      </c>
      <c r="N40" s="16"/>
      <c r="O40" s="19">
        <v>1145499440625</v>
      </c>
      <c r="P40" s="16"/>
      <c r="Q40" s="44">
        <v>979671676262</v>
      </c>
      <c r="R40" s="44"/>
    </row>
    <row r="41" spans="1:18" ht="21.75" customHeight="1">
      <c r="A41" s="7" t="s">
        <v>52</v>
      </c>
      <c r="C41" s="19">
        <v>125000</v>
      </c>
      <c r="D41" s="16"/>
      <c r="E41" s="19">
        <v>6057808350</v>
      </c>
      <c r="F41" s="16"/>
      <c r="G41" s="19">
        <v>5392987450</v>
      </c>
      <c r="H41" s="16"/>
      <c r="I41" s="19">
        <v>664820899</v>
      </c>
      <c r="J41" s="16"/>
      <c r="K41" s="19">
        <v>125000</v>
      </c>
      <c r="L41" s="16"/>
      <c r="M41" s="19">
        <v>6057808350</v>
      </c>
      <c r="N41" s="16"/>
      <c r="O41" s="19">
        <v>4912955600</v>
      </c>
      <c r="P41" s="16"/>
      <c r="Q41" s="44">
        <v>1144852750</v>
      </c>
      <c r="R41" s="44"/>
    </row>
    <row r="42" spans="1:18" ht="21.75" customHeight="1">
      <c r="A42" s="9" t="s">
        <v>36</v>
      </c>
      <c r="C42" s="57">
        <v>20884919</v>
      </c>
      <c r="D42" s="16"/>
      <c r="E42" s="21">
        <f>393124388589-1</f>
        <v>393124388588</v>
      </c>
      <c r="F42" s="16"/>
      <c r="G42" s="21">
        <v>284118891278</v>
      </c>
      <c r="H42" s="16"/>
      <c r="I42" s="21">
        <f>E42-G42</f>
        <v>109005497310</v>
      </c>
      <c r="J42" s="16"/>
      <c r="K42" s="57">
        <v>20884919</v>
      </c>
      <c r="L42" s="16"/>
      <c r="M42" s="21">
        <f>393124388589-1</f>
        <v>393124388588</v>
      </c>
      <c r="N42" s="16"/>
      <c r="O42" s="21">
        <v>225139871251</v>
      </c>
      <c r="P42" s="16"/>
      <c r="Q42" s="46">
        <f>M42-O42</f>
        <v>167984517337</v>
      </c>
      <c r="R42" s="46"/>
    </row>
    <row r="43" spans="1:18" ht="21.75" customHeight="1">
      <c r="A43" s="12" t="s">
        <v>57</v>
      </c>
      <c r="C43" s="57"/>
      <c r="D43" s="16"/>
      <c r="E43" s="23">
        <f>SUM(E8:E42)</f>
        <v>13808584204087</v>
      </c>
      <c r="F43" s="16"/>
      <c r="G43" s="23">
        <v>11306161803773</v>
      </c>
      <c r="H43" s="16"/>
      <c r="I43" s="23">
        <f>SUM(I8:I42)</f>
        <v>2502422400315</v>
      </c>
      <c r="J43" s="16"/>
      <c r="K43" s="57"/>
      <c r="L43" s="16"/>
      <c r="M43" s="23">
        <f>SUM(M8:M42)</f>
        <v>13808584204087</v>
      </c>
      <c r="N43" s="16"/>
      <c r="O43" s="23">
        <f>SUM(O8:O42)</f>
        <v>8124721228633</v>
      </c>
      <c r="P43" s="16"/>
      <c r="Q43" s="53">
        <f>SUM(Q8:R42)</f>
        <v>5683862975455</v>
      </c>
      <c r="R43" s="53"/>
    </row>
    <row r="45" spans="1:18">
      <c r="E45" s="29"/>
      <c r="M45" s="29"/>
      <c r="Q45" s="29"/>
    </row>
    <row r="46" spans="1:18">
      <c r="G46" s="29"/>
      <c r="I46" s="29"/>
      <c r="O46" s="29"/>
      <c r="Q46" s="29"/>
    </row>
    <row r="47" spans="1:18">
      <c r="G47" s="29"/>
      <c r="O47" s="29"/>
      <c r="Q47" s="29"/>
    </row>
    <row r="48" spans="1:18">
      <c r="G48" s="29"/>
      <c r="O48" s="29"/>
    </row>
    <row r="49" spans="7:15">
      <c r="G49" s="29"/>
      <c r="I49" s="29"/>
      <c r="O49" s="29"/>
    </row>
    <row r="50" spans="7:15">
      <c r="G50" s="29"/>
      <c r="O50" s="29"/>
    </row>
    <row r="51" spans="7:15">
      <c r="G51" s="29"/>
    </row>
    <row r="52" spans="7:15">
      <c r="G52" s="29"/>
    </row>
    <row r="53" spans="7:15">
      <c r="G53" s="29"/>
      <c r="O53" s="29"/>
    </row>
    <row r="55" spans="7:15">
      <c r="G55" s="29"/>
    </row>
    <row r="57" spans="7:15">
      <c r="G57" s="29"/>
    </row>
  </sheetData>
  <mergeCells count="44">
    <mergeCell ref="Q43:R43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سهام</vt:lpstr>
      <vt:lpstr>تعدیل قیمت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'تعدیل قیمت'!Print_Area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Reyhane Banki</dc:creator>
  <dc:description/>
  <cp:lastModifiedBy>Ghazaleh Khademian</cp:lastModifiedBy>
  <dcterms:created xsi:type="dcterms:W3CDTF">2026-08-23T11:17:52Z</dcterms:created>
  <dcterms:modified xsi:type="dcterms:W3CDTF">2026-08-29T09:32:04Z</dcterms:modified>
</cp:coreProperties>
</file>