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تجارت شاخصی کاردان\پرتفو\1405\"/>
    </mc:Choice>
  </mc:AlternateContent>
  <xr:revisionPtr revIDLastSave="0" documentId="13_ncr:1_{45B3BC2D-477B-4BFF-AF46-62C31E807ACA}" xr6:coauthVersionLast="47" xr6:coauthVersionMax="47" xr10:uidLastSave="{00000000-0000-0000-0000-000000000000}"/>
  <bookViews>
    <workbookView xWindow="-120" yWindow="-120" windowWidth="29040" windowHeight="15840" firstSheet="3" activeTab="9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درآمد سود سهام" sheetId="15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2">درآمد!$A$1:$K$13</definedName>
    <definedName name="_xlnm.Print_Area" localSheetId="4">'درآمد سپرده بانکی'!$A$1:$K$10</definedName>
    <definedName name="_xlnm.Print_Area" localSheetId="3">'درآمد سرمایه گذاری در سهام'!$A$1:$X$65</definedName>
    <definedName name="_xlnm.Print_Area" localSheetId="6">'درآمد سود سهام'!$A$1:$T$36</definedName>
    <definedName name="_xlnm.Print_Area" localSheetId="9">'درآمد ناشی از تغییر قیمت اوراق'!$A$1:$S$46</definedName>
    <definedName name="_xlnm.Print_Area" localSheetId="8">'درآمد ناشی از فروش'!$A$1:$S$33</definedName>
    <definedName name="_xlnm.Print_Area" localSheetId="5">'سایر درآمدها'!$A$1:$G$11</definedName>
    <definedName name="_xlnm.Print_Area" localSheetId="1">سپرده!$A$1:$M$11</definedName>
    <definedName name="_xlnm.Print_Area" localSheetId="7">'سود سپرده بانکی'!$A$1:$N$10</definedName>
    <definedName name="_xlnm.Print_Area" localSheetId="0">سهام!$A$1:$AC$48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5" l="1"/>
  <c r="S31" i="15" s="1"/>
  <c r="S36" i="15" s="1"/>
  <c r="S35" i="15"/>
  <c r="S34" i="15"/>
  <c r="S33" i="15"/>
  <c r="S32" i="15"/>
  <c r="S30" i="15"/>
  <c r="S29" i="15"/>
  <c r="S28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S13" i="15"/>
  <c r="S12" i="15"/>
  <c r="S11" i="15"/>
  <c r="S10" i="15"/>
  <c r="S9" i="15"/>
  <c r="S8" i="15"/>
  <c r="O29" i="15"/>
  <c r="O36" i="15"/>
  <c r="Q36" i="15"/>
  <c r="Q65" i="9"/>
  <c r="U34" i="9"/>
  <c r="W34" i="9" s="1"/>
  <c r="W65" i="9" s="1"/>
  <c r="S65" i="9"/>
  <c r="P34" i="9"/>
  <c r="W64" i="9"/>
  <c r="W63" i="9"/>
  <c r="W62" i="9"/>
  <c r="W61" i="9"/>
  <c r="W60" i="9"/>
  <c r="W59" i="9"/>
  <c r="W58" i="9"/>
  <c r="W57" i="9"/>
  <c r="W56" i="9"/>
  <c r="W55" i="9"/>
  <c r="W54" i="9"/>
  <c r="W53" i="9"/>
  <c r="W52" i="9"/>
  <c r="W51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9" i="9"/>
  <c r="L65" i="9"/>
  <c r="L64" i="9"/>
  <c r="L63" i="9"/>
  <c r="L62" i="9"/>
  <c r="L61" i="9"/>
  <c r="L60" i="9"/>
  <c r="L5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F13" i="8"/>
  <c r="F12" i="8"/>
  <c r="F11" i="8"/>
  <c r="F8" i="8"/>
  <c r="J65" i="9"/>
  <c r="H65" i="9"/>
  <c r="G9" i="19"/>
  <c r="I9" i="19" s="1"/>
  <c r="G10" i="1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I10" i="19"/>
  <c r="E33" i="19"/>
  <c r="I8" i="19"/>
  <c r="O45" i="21"/>
  <c r="O46" i="21"/>
  <c r="Q45" i="21"/>
  <c r="Q46" i="21" s="1"/>
  <c r="M8" i="18"/>
  <c r="M10" i="18" s="1"/>
  <c r="G8" i="18"/>
  <c r="G10" i="18" s="1"/>
  <c r="D10" i="18"/>
  <c r="E10" i="18"/>
  <c r="F10" i="18"/>
  <c r="H10" i="18"/>
  <c r="I10" i="18"/>
  <c r="J10" i="18"/>
  <c r="K10" i="18"/>
  <c r="L10" i="18"/>
  <c r="C10" i="18"/>
  <c r="F9" i="13"/>
  <c r="F10" i="13" s="1"/>
  <c r="F8" i="13"/>
  <c r="J10" i="13"/>
  <c r="J9" i="13"/>
  <c r="J8" i="13"/>
  <c r="H10" i="13"/>
  <c r="D10" i="13"/>
  <c r="L11" i="7"/>
  <c r="L10" i="7"/>
  <c r="L9" i="7"/>
  <c r="K9" i="7"/>
  <c r="AB48" i="2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Z48" i="2"/>
  <c r="Z47" i="2"/>
  <c r="J48" i="2"/>
  <c r="J45" i="2"/>
  <c r="U65" i="9" l="1"/>
  <c r="I33" i="19"/>
  <c r="G33" i="19"/>
</calcChain>
</file>

<file path=xl/sharedStrings.xml><?xml version="1.0" encoding="utf-8"?>
<sst xmlns="http://schemas.openxmlformats.org/spreadsheetml/2006/main" count="394" uniqueCount="152">
  <si>
    <t>صندوق سرمایه‌گذاری تجارت شاخصی کاردان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</si>
  <si>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</si>
  <si>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</si>
  <si>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</si>
  <si>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</si>
  <si>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</si>
  <si>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</si>
  <si>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</si>
  <si>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</si>
  <si>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</si>
  <si>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</si>
  <si>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</si>
  <si>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</si>
  <si>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</si>
  <si>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</si>
  <si>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</si>
  <si>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</si>
  <si>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</si>
  <si>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</si>
  <si>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</si>
  <si>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بانک‌اقتصادنوین‌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</si>
  <si>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</si>
  <si>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</si>
  <si>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</si>
  <si>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</si>
  <si>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</si>
  <si>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پست بانک ایران</t>
  </si>
  <si>
    <t>تایدواترخاورمیانه</t>
  </si>
  <si>
    <t>تولید انرژی برق شمس پاسارگاد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</si>
  <si>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</si>
  <si>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</si>
  <si>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</si>
  <si>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</si>
  <si>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</si>
  <si>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</si>
  <si>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 گذاری تامین اجتماعی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</si>
  <si>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</si>
  <si>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</si>
  <si>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</si>
  <si>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</si>
  <si>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</si>
  <si>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</si>
  <si>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صنایع دامپروری و لبنی رضوی</t>
  </si>
  <si>
    <t>غلتک سازان سپاهان</t>
  </si>
  <si>
    <t>فولاد مبارکه اصفهان</t>
  </si>
  <si>
    <t>قند لرستان‌</t>
  </si>
  <si>
    <t>گروه‌بهمن‌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</si>
  <si>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</si>
  <si>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</si>
  <si>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</si>
  <si>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</si>
  <si>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</si>
  <si>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</si>
  <si>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</si>
  <si>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کنتورسازی‌ایران‌</t>
  </si>
  <si>
    <t>کولان سل</t>
  </si>
  <si>
    <t>صنعت تجارت پردیس آذربایجان</t>
  </si>
  <si>
    <t>سرمایه گذاری دنیای سرمایه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</si>
  <si>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</si>
  <si>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</si>
  <si>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</si>
  <si>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</si>
  <si>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</si>
  <si>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</si>
  <si>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</si>
  <si>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</si>
  <si>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</si>
  <si>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</si>
  <si>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</si>
  <si>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</si>
  <si>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</si>
  <si>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</si>
  <si>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</si>
  <si>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</si>
  <si>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</si>
  <si>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</si>
  <si>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</si>
  <si>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</si>
  <si>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</si>
  <si>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</si>
  <si>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</si>
  <si>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</si>
  <si>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</si>
  <si>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</si>
  <si>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</si>
  <si>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</si>
  <si>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</si>
  <si>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</si>
  <si>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</si>
  <si>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</si>
  <si>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</si>
  <si>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</si>
  <si>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کشاورزی و دامپروری بینالود</t>
  </si>
  <si>
    <t>شیشه‌ همدان‌</t>
  </si>
  <si>
    <t>دارویی‌ لقمان‌</t>
  </si>
  <si>
    <t>کارخانجات تولیدی نیروترانسفو</t>
  </si>
  <si>
    <t>مجتمع کاشی و سنگ پرسپولیس یزد</t>
  </si>
  <si>
    <t>کشت وصنعت و دامپروری پگاه فارس</t>
  </si>
  <si>
    <t>دارویی ره آورد تامین</t>
  </si>
  <si>
    <t>فجر انرژی خلیج فارس</t>
  </si>
  <si>
    <t>سرمایه گذاری گروه توسعه ملی</t>
  </si>
  <si>
    <t>ح . سنگ آهن گهرزمین</t>
  </si>
  <si>
    <t>نیان باتری خاوران</t>
  </si>
  <si>
    <t>ایران‌ خودرو</t>
  </si>
  <si>
    <t>کیمیا کالای رازی</t>
  </si>
  <si>
    <t>صنعتی‌ بهشهر</t>
  </si>
  <si>
    <t>آلومینیوم‌ایران‌</t>
  </si>
  <si>
    <t>پدیده شیمی قرن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</si>
  <si>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</si>
  <si>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</si>
  <si>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</si>
  <si>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</si>
  <si>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</si>
  <si>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</si>
  <si>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</si>
  <si>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</si>
  <si>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</si>
  <si>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</si>
  <si>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</si>
  <si>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</si>
  <si>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</si>
  <si>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</si>
  <si>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</si>
  <si>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</si>
  <si>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</si>
  <si>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1405/04/30</t>
  </si>
  <si>
    <t>1405/04/31</t>
  </si>
  <si>
    <t>1405/04/07</t>
  </si>
  <si>
    <t>1405/03/20</t>
  </si>
  <si>
    <t>1405/05/11</t>
  </si>
  <si>
    <t>1405/03/19</t>
  </si>
  <si>
    <t>1405/03/24</t>
  </si>
  <si>
    <t>1405/05/18</t>
  </si>
  <si>
    <t>1405/03/03</t>
  </si>
  <si>
    <t>1405/04/10</t>
  </si>
  <si>
    <t>1405/04/24</t>
  </si>
  <si>
    <t>1405/04/21</t>
  </si>
  <si>
    <t>1405/06/30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</si>
  <si>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</si>
  <si>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</si>
  <si>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</si>
  <si>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</si>
  <si>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</si>
  <si>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</si>
  <si>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</si>
  <si>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</si>
  <si>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</si>
  <si>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بانک ملت </t>
  </si>
  <si>
    <t>بانک تجارت</t>
  </si>
  <si>
    <t xml:space="preserve"> بانک ملت</t>
  </si>
  <si>
    <t>بانک ملت</t>
  </si>
  <si>
    <t xml:space="preserve">بانک تجارت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</si>
</sst>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_ * #,##0_-_ ;_ * #,##0\-_ ;_ * &quot;-&quot;??_-_ ;_ @_ 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Fill="1" applyAlignment="1">
      <alignment vertical="top"/>
    </xf>
    <xf numFmtId="164" fontId="0" fillId="0" borderId="0" xfId="1" applyNumberFormat="1" applyFont="1" applyAlignment="1">
      <alignment horizontal="left"/>
    </xf>
    <xf numFmtId="3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5"/>
  <sheetViews>
    <sheetView rightToLeft="1" workbookViewId="0">
      <selection activeCell="AB48" sqref="AB4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7109375" bestFit="1" customWidth="1"/>
    <col min="9" max="9" width="1.28515625" customWidth="1"/>
    <col min="10" max="10" width="19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0.7109375" bestFit="1" customWidth="1"/>
    <col min="17" max="17" width="1.28515625" customWidth="1"/>
    <col min="18" max="18" width="14.85546875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5703125" bestFit="1" customWidth="1"/>
    <col min="25" max="25" width="1.28515625" customWidth="1"/>
    <col min="26" max="26" width="18.28515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ht="21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1:28" ht="14.45" customHeight="1" x14ac:dyDescent="0.2">
      <c r="A4" s="1" t="s">
        <v>3</v>
      </c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4.45" customHeight="1" x14ac:dyDescent="0.2">
      <c r="A5" s="35" t="s">
        <v>5</v>
      </c>
      <c r="B5" s="35"/>
      <c r="C5" s="35" t="s">
        <v>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45" customHeight="1" x14ac:dyDescent="0.2">
      <c r="F6" s="36" t="s">
        <v>7</v>
      </c>
      <c r="G6" s="36"/>
      <c r="H6" s="36"/>
      <c r="I6" s="36"/>
      <c r="J6" s="36"/>
      <c r="L6" s="36" t="s">
        <v>8</v>
      </c>
      <c r="M6" s="36"/>
      <c r="N6" s="36"/>
      <c r="O6" s="36"/>
      <c r="P6" s="36"/>
      <c r="Q6" s="36"/>
      <c r="R6" s="36"/>
      <c r="T6" s="36" t="s">
        <v>9</v>
      </c>
      <c r="U6" s="36"/>
      <c r="V6" s="36"/>
      <c r="W6" s="36"/>
      <c r="X6" s="36"/>
      <c r="Y6" s="36"/>
      <c r="Z6" s="36"/>
      <c r="AA6" s="36"/>
      <c r="AB6" s="36"/>
    </row>
    <row r="7" spans="1:28" ht="14.45" customHeight="1" x14ac:dyDescent="0.2">
      <c r="F7" s="3"/>
      <c r="G7" s="3"/>
      <c r="H7" s="3"/>
      <c r="I7" s="3"/>
      <c r="J7" s="3"/>
      <c r="L7" s="37" t="s">
        <v>10</v>
      </c>
      <c r="M7" s="37"/>
      <c r="N7" s="37"/>
      <c r="O7" s="3"/>
      <c r="P7" s="37" t="s">
        <v>11</v>
      </c>
      <c r="Q7" s="37"/>
      <c r="R7" s="3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6" t="s">
        <v>12</v>
      </c>
      <c r="B8" s="36"/>
      <c r="C8" s="36"/>
      <c r="E8" s="36" t="s">
        <v>13</v>
      </c>
      <c r="F8" s="3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8" t="s">
        <v>19</v>
      </c>
      <c r="B9" s="38"/>
      <c r="C9" s="38"/>
      <c r="E9" s="39">
        <v>10666000</v>
      </c>
      <c r="F9" s="39"/>
      <c r="G9" s="11"/>
      <c r="H9" s="10">
        <v>37215819138</v>
      </c>
      <c r="I9" s="11"/>
      <c r="J9" s="10">
        <v>49742693554</v>
      </c>
      <c r="K9" s="11"/>
      <c r="L9" s="10">
        <v>0</v>
      </c>
      <c r="M9" s="11"/>
      <c r="N9" s="10">
        <v>0</v>
      </c>
      <c r="O9" s="11"/>
      <c r="P9" s="10">
        <v>0</v>
      </c>
      <c r="Q9" s="11"/>
      <c r="R9" s="10">
        <v>0</v>
      </c>
      <c r="S9" s="11"/>
      <c r="T9" s="10">
        <v>10666000</v>
      </c>
      <c r="U9" s="11"/>
      <c r="V9" s="10">
        <v>5230</v>
      </c>
      <c r="W9" s="11"/>
      <c r="X9" s="10">
        <v>37215819138</v>
      </c>
      <c r="Y9" s="11"/>
      <c r="Z9" s="10">
        <v>55351976018.599998</v>
      </c>
      <c r="AA9" s="11"/>
      <c r="AB9" s="12">
        <f>Z9/18920101942550*100</f>
        <v>0.29255643646463259</v>
      </c>
    </row>
    <row r="10" spans="1:28" ht="21.75" customHeight="1" x14ac:dyDescent="0.2">
      <c r="A10" s="40" t="s">
        <v>20</v>
      </c>
      <c r="B10" s="40"/>
      <c r="C10" s="40"/>
      <c r="E10" s="41">
        <v>132653162</v>
      </c>
      <c r="F10" s="41"/>
      <c r="G10" s="11"/>
      <c r="H10" s="13">
        <v>301419707699</v>
      </c>
      <c r="I10" s="11"/>
      <c r="J10" s="13">
        <v>484390131252.48297</v>
      </c>
      <c r="K10" s="11"/>
      <c r="L10" s="13">
        <v>0</v>
      </c>
      <c r="M10" s="11"/>
      <c r="N10" s="13">
        <v>0</v>
      </c>
      <c r="O10" s="11"/>
      <c r="P10" s="13">
        <v>0</v>
      </c>
      <c r="Q10" s="11"/>
      <c r="R10" s="13">
        <v>0</v>
      </c>
      <c r="S10" s="11"/>
      <c r="T10" s="13">
        <v>132653162</v>
      </c>
      <c r="U10" s="11"/>
      <c r="V10" s="13">
        <v>3800</v>
      </c>
      <c r="W10" s="11"/>
      <c r="X10" s="13">
        <v>301419707699</v>
      </c>
      <c r="Y10" s="11"/>
      <c r="Z10" s="13">
        <v>500185461619.41199</v>
      </c>
      <c r="AA10" s="11"/>
      <c r="AB10" s="14">
        <f t="shared" ref="AB10:AB47" si="0">Z10/18920101942550*100</f>
        <v>2.6436721278680295</v>
      </c>
    </row>
    <row r="11" spans="1:28" ht="21.75" customHeight="1" x14ac:dyDescent="0.2">
      <c r="A11" s="40" t="s">
        <v>21</v>
      </c>
      <c r="B11" s="40"/>
      <c r="C11" s="40"/>
      <c r="E11" s="41">
        <v>96203778</v>
      </c>
      <c r="F11" s="41"/>
      <c r="G11" s="11"/>
      <c r="H11" s="13">
        <v>358582581899</v>
      </c>
      <c r="I11" s="11"/>
      <c r="J11" s="13">
        <v>1181796320215.22</v>
      </c>
      <c r="K11" s="11"/>
      <c r="L11" s="13">
        <v>0</v>
      </c>
      <c r="M11" s="11"/>
      <c r="N11" s="13">
        <v>0</v>
      </c>
      <c r="O11" s="11"/>
      <c r="P11" s="13">
        <v>0</v>
      </c>
      <c r="Q11" s="11"/>
      <c r="R11" s="13">
        <v>0</v>
      </c>
      <c r="S11" s="11"/>
      <c r="T11" s="13">
        <v>96203778</v>
      </c>
      <c r="U11" s="11"/>
      <c r="V11" s="13">
        <v>13720</v>
      </c>
      <c r="W11" s="11"/>
      <c r="X11" s="13">
        <v>358582581899</v>
      </c>
      <c r="Y11" s="11"/>
      <c r="Z11" s="13">
        <v>1309712884761.9399</v>
      </c>
      <c r="AA11" s="11"/>
      <c r="AB11" s="14">
        <f t="shared" si="0"/>
        <v>6.922335242901025</v>
      </c>
    </row>
    <row r="12" spans="1:28" ht="21.75" customHeight="1" x14ac:dyDescent="0.2">
      <c r="A12" s="40" t="s">
        <v>22</v>
      </c>
      <c r="B12" s="40"/>
      <c r="C12" s="40"/>
      <c r="E12" s="41">
        <v>48150989</v>
      </c>
      <c r="F12" s="41"/>
      <c r="G12" s="11"/>
      <c r="H12" s="13">
        <v>308075640532</v>
      </c>
      <c r="I12" s="11"/>
      <c r="J12" s="13">
        <v>701870305450.39099</v>
      </c>
      <c r="K12" s="11"/>
      <c r="L12" s="13">
        <v>0</v>
      </c>
      <c r="M12" s="11"/>
      <c r="N12" s="13">
        <v>0</v>
      </c>
      <c r="O12" s="11"/>
      <c r="P12" s="13">
        <v>0</v>
      </c>
      <c r="Q12" s="11"/>
      <c r="R12" s="13">
        <v>0</v>
      </c>
      <c r="S12" s="11"/>
      <c r="T12" s="13">
        <v>48150989</v>
      </c>
      <c r="U12" s="11"/>
      <c r="V12" s="13">
        <v>15270</v>
      </c>
      <c r="W12" s="11"/>
      <c r="X12" s="13">
        <v>308075640532</v>
      </c>
      <c r="Y12" s="11"/>
      <c r="Z12" s="13">
        <v>729581998926.30798</v>
      </c>
      <c r="AA12" s="11"/>
      <c r="AB12" s="14">
        <f t="shared" si="0"/>
        <v>3.856120866270432</v>
      </c>
    </row>
    <row r="13" spans="1:28" ht="21.75" customHeight="1" x14ac:dyDescent="0.2">
      <c r="A13" s="40" t="s">
        <v>23</v>
      </c>
      <c r="B13" s="40"/>
      <c r="C13" s="40"/>
      <c r="E13" s="41">
        <v>1706234</v>
      </c>
      <c r="F13" s="41"/>
      <c r="G13" s="11"/>
      <c r="H13" s="13">
        <v>15365756304</v>
      </c>
      <c r="I13" s="11"/>
      <c r="J13" s="13">
        <v>19740902498.358799</v>
      </c>
      <c r="K13" s="11"/>
      <c r="L13" s="13">
        <v>0</v>
      </c>
      <c r="M13" s="11"/>
      <c r="N13" s="13">
        <v>0</v>
      </c>
      <c r="O13" s="11"/>
      <c r="P13" s="13">
        <v>0</v>
      </c>
      <c r="Q13" s="11"/>
      <c r="R13" s="13">
        <v>0</v>
      </c>
      <c r="S13" s="11"/>
      <c r="T13" s="13">
        <v>1706234</v>
      </c>
      <c r="U13" s="11"/>
      <c r="V13" s="13">
        <v>14990</v>
      </c>
      <c r="W13" s="11"/>
      <c r="X13" s="13">
        <v>15365756304</v>
      </c>
      <c r="Y13" s="11"/>
      <c r="Z13" s="13">
        <v>25378741719.5882</v>
      </c>
      <c r="AA13" s="11"/>
      <c r="AB13" s="14">
        <f t="shared" si="0"/>
        <v>0.13413638994467131</v>
      </c>
    </row>
    <row r="14" spans="1:28" ht="21.75" customHeight="1" x14ac:dyDescent="0.2">
      <c r="A14" s="40" t="s">
        <v>24</v>
      </c>
      <c r="B14" s="40"/>
      <c r="C14" s="40"/>
      <c r="E14" s="41">
        <v>52179419</v>
      </c>
      <c r="F14" s="41"/>
      <c r="G14" s="11"/>
      <c r="H14" s="13">
        <v>242541189141</v>
      </c>
      <c r="I14" s="11"/>
      <c r="J14" s="13">
        <v>695352648183.87598</v>
      </c>
      <c r="K14" s="11"/>
      <c r="L14" s="13">
        <v>0</v>
      </c>
      <c r="M14" s="11"/>
      <c r="N14" s="13">
        <v>0</v>
      </c>
      <c r="O14" s="11"/>
      <c r="P14" s="13">
        <v>0</v>
      </c>
      <c r="Q14" s="11"/>
      <c r="R14" s="13">
        <v>0</v>
      </c>
      <c r="S14" s="11"/>
      <c r="T14" s="13">
        <v>52179419</v>
      </c>
      <c r="U14" s="11"/>
      <c r="V14" s="13">
        <v>12480</v>
      </c>
      <c r="W14" s="11"/>
      <c r="X14" s="13">
        <v>242541189141</v>
      </c>
      <c r="Y14" s="11"/>
      <c r="Z14" s="13">
        <v>646165379697.302</v>
      </c>
      <c r="AA14" s="11"/>
      <c r="AB14" s="14">
        <f t="shared" si="0"/>
        <v>3.4152320196759658</v>
      </c>
    </row>
    <row r="15" spans="1:28" ht="21.75" customHeight="1" x14ac:dyDescent="0.2">
      <c r="A15" s="40" t="s">
        <v>25</v>
      </c>
      <c r="B15" s="40"/>
      <c r="C15" s="40"/>
      <c r="E15" s="41">
        <v>13783210</v>
      </c>
      <c r="F15" s="41"/>
      <c r="G15" s="11"/>
      <c r="H15" s="13">
        <v>218067768572</v>
      </c>
      <c r="I15" s="11"/>
      <c r="J15" s="13">
        <v>699698221647.57202</v>
      </c>
      <c r="K15" s="11"/>
      <c r="L15" s="13">
        <v>0</v>
      </c>
      <c r="M15" s="11"/>
      <c r="N15" s="13">
        <v>0</v>
      </c>
      <c r="O15" s="11"/>
      <c r="P15" s="13">
        <v>0</v>
      </c>
      <c r="Q15" s="11"/>
      <c r="R15" s="13">
        <v>0</v>
      </c>
      <c r="S15" s="11"/>
      <c r="T15" s="13">
        <v>13783210</v>
      </c>
      <c r="U15" s="11"/>
      <c r="V15" s="13">
        <v>42770</v>
      </c>
      <c r="W15" s="11"/>
      <c r="X15" s="13">
        <v>218067768572</v>
      </c>
      <c r="Y15" s="11"/>
      <c r="Z15" s="13">
        <v>584950995697.15906</v>
      </c>
      <c r="AA15" s="11"/>
      <c r="AB15" s="14">
        <f t="shared" si="0"/>
        <v>3.091690507130116</v>
      </c>
    </row>
    <row r="16" spans="1:28" ht="21.75" customHeight="1" x14ac:dyDescent="0.2">
      <c r="A16" s="40" t="s">
        <v>26</v>
      </c>
      <c r="B16" s="40"/>
      <c r="C16" s="40"/>
      <c r="E16" s="41">
        <v>92056591</v>
      </c>
      <c r="F16" s="41"/>
      <c r="G16" s="11"/>
      <c r="H16" s="13">
        <v>387147409049</v>
      </c>
      <c r="I16" s="11"/>
      <c r="J16" s="13">
        <v>895180936805.38599</v>
      </c>
      <c r="K16" s="11"/>
      <c r="L16" s="13">
        <v>0</v>
      </c>
      <c r="M16" s="11"/>
      <c r="N16" s="13">
        <v>0</v>
      </c>
      <c r="O16" s="11"/>
      <c r="P16" s="13">
        <v>0</v>
      </c>
      <c r="Q16" s="11"/>
      <c r="R16" s="13">
        <v>0</v>
      </c>
      <c r="S16" s="11"/>
      <c r="T16" s="13">
        <v>92056591</v>
      </c>
      <c r="U16" s="11"/>
      <c r="V16" s="13">
        <v>11260</v>
      </c>
      <c r="W16" s="11"/>
      <c r="X16" s="13">
        <v>387147409049</v>
      </c>
      <c r="Y16" s="11"/>
      <c r="Z16" s="13">
        <v>1028544627390.6801</v>
      </c>
      <c r="AA16" s="11"/>
      <c r="AB16" s="14">
        <f t="shared" si="0"/>
        <v>5.4362530947973084</v>
      </c>
    </row>
    <row r="17" spans="1:28" ht="21.75" customHeight="1" x14ac:dyDescent="0.2">
      <c r="A17" s="40" t="s">
        <v>27</v>
      </c>
      <c r="B17" s="40"/>
      <c r="C17" s="40"/>
      <c r="E17" s="41">
        <v>22388235</v>
      </c>
      <c r="F17" s="41"/>
      <c r="G17" s="11"/>
      <c r="H17" s="13">
        <v>93731616851</v>
      </c>
      <c r="I17" s="11"/>
      <c r="J17" s="13">
        <v>183053033294.02802</v>
      </c>
      <c r="K17" s="11"/>
      <c r="L17" s="13">
        <v>0</v>
      </c>
      <c r="M17" s="11"/>
      <c r="N17" s="13">
        <v>0</v>
      </c>
      <c r="O17" s="11"/>
      <c r="P17" s="13">
        <v>0</v>
      </c>
      <c r="Q17" s="11"/>
      <c r="R17" s="13">
        <v>0</v>
      </c>
      <c r="S17" s="11"/>
      <c r="T17" s="13">
        <v>22388235</v>
      </c>
      <c r="U17" s="11"/>
      <c r="V17" s="13">
        <v>7750</v>
      </c>
      <c r="W17" s="11"/>
      <c r="X17" s="13">
        <v>93731616851</v>
      </c>
      <c r="Y17" s="11"/>
      <c r="Z17" s="13">
        <v>172167598061.737</v>
      </c>
      <c r="AA17" s="11"/>
      <c r="AB17" s="14">
        <f t="shared" si="0"/>
        <v>0.9099718309368301</v>
      </c>
    </row>
    <row r="18" spans="1:28" ht="21.75" customHeight="1" x14ac:dyDescent="0.2">
      <c r="A18" s="40" t="s">
        <v>28</v>
      </c>
      <c r="B18" s="40"/>
      <c r="C18" s="40"/>
      <c r="E18" s="41">
        <v>7160000</v>
      </c>
      <c r="F18" s="41"/>
      <c r="G18" s="11"/>
      <c r="H18" s="13">
        <v>80732965301</v>
      </c>
      <c r="I18" s="11"/>
      <c r="J18" s="13">
        <v>81774558332</v>
      </c>
      <c r="K18" s="11"/>
      <c r="L18" s="13">
        <v>0</v>
      </c>
      <c r="M18" s="11"/>
      <c r="N18" s="13">
        <v>0</v>
      </c>
      <c r="O18" s="11"/>
      <c r="P18" s="13">
        <v>0</v>
      </c>
      <c r="Q18" s="11"/>
      <c r="R18" s="13">
        <v>0</v>
      </c>
      <c r="S18" s="11"/>
      <c r="T18" s="13">
        <v>7160000</v>
      </c>
      <c r="U18" s="11"/>
      <c r="V18" s="13">
        <v>12420</v>
      </c>
      <c r="W18" s="11"/>
      <c r="X18" s="13">
        <v>80732965301</v>
      </c>
      <c r="Y18" s="11"/>
      <c r="Z18" s="13">
        <v>88239792744</v>
      </c>
      <c r="AA18" s="11"/>
      <c r="AB18" s="14">
        <f t="shared" si="0"/>
        <v>0.46638116967834514</v>
      </c>
    </row>
    <row r="19" spans="1:28" ht="21.75" customHeight="1" x14ac:dyDescent="0.2">
      <c r="A19" s="40" t="s">
        <v>29</v>
      </c>
      <c r="B19" s="40"/>
      <c r="C19" s="40"/>
      <c r="E19" s="41">
        <v>10828624</v>
      </c>
      <c r="F19" s="41"/>
      <c r="G19" s="11"/>
      <c r="H19" s="13">
        <v>132683072333</v>
      </c>
      <c r="I19" s="11"/>
      <c r="J19" s="13">
        <v>270986850534.026</v>
      </c>
      <c r="K19" s="11"/>
      <c r="L19" s="13">
        <v>0</v>
      </c>
      <c r="M19" s="11"/>
      <c r="N19" s="13">
        <v>0</v>
      </c>
      <c r="O19" s="11"/>
      <c r="P19" s="13">
        <v>0</v>
      </c>
      <c r="Q19" s="11"/>
      <c r="R19" s="13">
        <v>0</v>
      </c>
      <c r="S19" s="11"/>
      <c r="T19" s="13">
        <v>10828624</v>
      </c>
      <c r="U19" s="11"/>
      <c r="V19" s="13">
        <v>27810</v>
      </c>
      <c r="W19" s="11"/>
      <c r="X19" s="13">
        <v>132683072333</v>
      </c>
      <c r="Y19" s="11"/>
      <c r="Z19" s="13">
        <v>298816190061.50897</v>
      </c>
      <c r="AA19" s="11"/>
      <c r="AB19" s="14">
        <f t="shared" si="0"/>
        <v>1.5793582453670192</v>
      </c>
    </row>
    <row r="20" spans="1:28" ht="21.75" customHeight="1" x14ac:dyDescent="0.2">
      <c r="A20" s="40" t="s">
        <v>30</v>
      </c>
      <c r="B20" s="40"/>
      <c r="C20" s="40"/>
      <c r="E20" s="41">
        <v>27652778</v>
      </c>
      <c r="F20" s="41"/>
      <c r="G20" s="11"/>
      <c r="H20" s="13">
        <v>168306434603</v>
      </c>
      <c r="I20" s="11"/>
      <c r="J20" s="13">
        <v>472774349509.01398</v>
      </c>
      <c r="K20" s="11"/>
      <c r="L20" s="13">
        <v>0</v>
      </c>
      <c r="M20" s="11"/>
      <c r="N20" s="13">
        <v>0</v>
      </c>
      <c r="O20" s="11"/>
      <c r="P20" s="13">
        <v>0</v>
      </c>
      <c r="Q20" s="11"/>
      <c r="R20" s="13">
        <v>0</v>
      </c>
      <c r="S20" s="11"/>
      <c r="T20" s="13">
        <v>27652778</v>
      </c>
      <c r="U20" s="11"/>
      <c r="V20" s="13">
        <v>21760</v>
      </c>
      <c r="W20" s="11"/>
      <c r="X20" s="13">
        <v>168306434603</v>
      </c>
      <c r="Y20" s="11"/>
      <c r="Z20" s="13">
        <v>597073119287.06604</v>
      </c>
      <c r="AA20" s="11"/>
      <c r="AB20" s="14">
        <f t="shared" si="0"/>
        <v>3.1557605825806356</v>
      </c>
    </row>
    <row r="21" spans="1:28" ht="21.75" customHeight="1" x14ac:dyDescent="0.2">
      <c r="A21" s="40" t="s">
        <v>31</v>
      </c>
      <c r="B21" s="40"/>
      <c r="C21" s="40"/>
      <c r="E21" s="41">
        <v>19506278</v>
      </c>
      <c r="F21" s="41"/>
      <c r="G21" s="11"/>
      <c r="H21" s="13">
        <v>224380654233</v>
      </c>
      <c r="I21" s="11"/>
      <c r="J21" s="13">
        <v>353624883986.26599</v>
      </c>
      <c r="K21" s="11"/>
      <c r="L21" s="13">
        <v>0</v>
      </c>
      <c r="M21" s="11"/>
      <c r="N21" s="13">
        <v>0</v>
      </c>
      <c r="O21" s="11"/>
      <c r="P21" s="13">
        <v>0</v>
      </c>
      <c r="Q21" s="11"/>
      <c r="R21" s="13">
        <v>0</v>
      </c>
      <c r="S21" s="11"/>
      <c r="T21" s="13">
        <v>19506278</v>
      </c>
      <c r="U21" s="11"/>
      <c r="V21" s="13">
        <v>28700</v>
      </c>
      <c r="W21" s="11"/>
      <c r="X21" s="13">
        <v>224380654233</v>
      </c>
      <c r="Y21" s="11"/>
      <c r="Z21" s="13">
        <v>555502691319.422</v>
      </c>
      <c r="AA21" s="11"/>
      <c r="AB21" s="14">
        <f t="shared" si="0"/>
        <v>2.9360449167038305</v>
      </c>
    </row>
    <row r="22" spans="1:28" ht="21.75" customHeight="1" x14ac:dyDescent="0.2">
      <c r="A22" s="40" t="s">
        <v>32</v>
      </c>
      <c r="B22" s="40"/>
      <c r="C22" s="40"/>
      <c r="E22" s="41">
        <v>585000</v>
      </c>
      <c r="F22" s="41"/>
      <c r="G22" s="11"/>
      <c r="H22" s="13">
        <v>4475351625</v>
      </c>
      <c r="I22" s="11"/>
      <c r="J22" s="13">
        <v>3591417076.6500001</v>
      </c>
      <c r="K22" s="11"/>
      <c r="L22" s="13">
        <v>0</v>
      </c>
      <c r="M22" s="11"/>
      <c r="N22" s="13">
        <v>0</v>
      </c>
      <c r="O22" s="11"/>
      <c r="P22" s="13">
        <v>0</v>
      </c>
      <c r="Q22" s="11"/>
      <c r="R22" s="13">
        <v>0</v>
      </c>
      <c r="S22" s="11"/>
      <c r="T22" s="13">
        <v>585000</v>
      </c>
      <c r="U22" s="11"/>
      <c r="V22" s="13">
        <v>6187</v>
      </c>
      <c r="W22" s="11"/>
      <c r="X22" s="13">
        <v>4475351625</v>
      </c>
      <c r="Y22" s="11"/>
      <c r="Z22" s="13">
        <v>3591417076.6500001</v>
      </c>
      <c r="AA22" s="11"/>
      <c r="AB22" s="14">
        <f t="shared" si="0"/>
        <v>1.8982017578738051E-2</v>
      </c>
    </row>
    <row r="23" spans="1:28" ht="21.75" customHeight="1" x14ac:dyDescent="0.2">
      <c r="A23" s="40" t="s">
        <v>33</v>
      </c>
      <c r="B23" s="40"/>
      <c r="C23" s="40"/>
      <c r="E23" s="41">
        <v>1450000</v>
      </c>
      <c r="F23" s="41"/>
      <c r="G23" s="11"/>
      <c r="H23" s="13">
        <v>7458167394</v>
      </c>
      <c r="I23" s="11"/>
      <c r="J23" s="13">
        <v>13855562145</v>
      </c>
      <c r="K23" s="11"/>
      <c r="L23" s="13">
        <v>0</v>
      </c>
      <c r="M23" s="11"/>
      <c r="N23" s="13">
        <v>0</v>
      </c>
      <c r="O23" s="11"/>
      <c r="P23" s="13">
        <v>0</v>
      </c>
      <c r="Q23" s="11"/>
      <c r="R23" s="13">
        <v>0</v>
      </c>
      <c r="S23" s="11"/>
      <c r="T23" s="13">
        <v>1450000</v>
      </c>
      <c r="U23" s="11"/>
      <c r="V23" s="13">
        <v>9200</v>
      </c>
      <c r="W23" s="11"/>
      <c r="X23" s="13">
        <v>7458167394</v>
      </c>
      <c r="Y23" s="11"/>
      <c r="Z23" s="13">
        <v>13236881800</v>
      </c>
      <c r="AA23" s="11"/>
      <c r="AB23" s="14">
        <f t="shared" si="0"/>
        <v>6.9962000417297804E-2</v>
      </c>
    </row>
    <row r="24" spans="1:28" ht="21.75" customHeight="1" x14ac:dyDescent="0.2">
      <c r="A24" s="40" t="s">
        <v>34</v>
      </c>
      <c r="B24" s="40"/>
      <c r="C24" s="40"/>
      <c r="E24" s="41">
        <v>25350862</v>
      </c>
      <c r="F24" s="41"/>
      <c r="G24" s="11"/>
      <c r="H24" s="13">
        <v>204644410440</v>
      </c>
      <c r="I24" s="11"/>
      <c r="J24" s="13">
        <v>269157428253.11801</v>
      </c>
      <c r="K24" s="11"/>
      <c r="L24" s="13">
        <v>0</v>
      </c>
      <c r="M24" s="11"/>
      <c r="N24" s="13">
        <v>0</v>
      </c>
      <c r="O24" s="11"/>
      <c r="P24" s="13">
        <v>0</v>
      </c>
      <c r="Q24" s="11"/>
      <c r="R24" s="13">
        <v>0</v>
      </c>
      <c r="S24" s="11"/>
      <c r="T24" s="13">
        <v>25350862</v>
      </c>
      <c r="U24" s="11"/>
      <c r="V24" s="13">
        <v>11320</v>
      </c>
      <c r="W24" s="11"/>
      <c r="X24" s="13">
        <v>204644410440</v>
      </c>
      <c r="Y24" s="11"/>
      <c r="Z24" s="13">
        <v>284753466151.89697</v>
      </c>
      <c r="AA24" s="11"/>
      <c r="AB24" s="14">
        <f t="shared" si="0"/>
        <v>1.5050313524553804</v>
      </c>
    </row>
    <row r="25" spans="1:28" ht="21.75" customHeight="1" x14ac:dyDescent="0.2">
      <c r="A25" s="40" t="s">
        <v>35</v>
      </c>
      <c r="B25" s="40"/>
      <c r="C25" s="40"/>
      <c r="E25" s="41">
        <v>59053409</v>
      </c>
      <c r="F25" s="41"/>
      <c r="G25" s="11"/>
      <c r="H25" s="13">
        <v>155362649979</v>
      </c>
      <c r="I25" s="11"/>
      <c r="J25" s="13">
        <v>207433118565.44199</v>
      </c>
      <c r="K25" s="11"/>
      <c r="L25" s="13">
        <v>27624310</v>
      </c>
      <c r="M25" s="11"/>
      <c r="N25" s="13">
        <v>100266401473</v>
      </c>
      <c r="O25" s="11"/>
      <c r="P25" s="13">
        <v>0</v>
      </c>
      <c r="Q25" s="11"/>
      <c r="R25" s="13">
        <v>0</v>
      </c>
      <c r="S25" s="11"/>
      <c r="T25" s="13">
        <v>86677719</v>
      </c>
      <c r="U25" s="11"/>
      <c r="V25" s="13">
        <v>3530</v>
      </c>
      <c r="W25" s="11"/>
      <c r="X25" s="13">
        <v>255629051452</v>
      </c>
      <c r="Y25" s="11"/>
      <c r="Z25" s="13">
        <v>303607181819.41901</v>
      </c>
      <c r="AA25" s="11"/>
      <c r="AB25" s="14">
        <f t="shared" si="0"/>
        <v>1.6046804755138633</v>
      </c>
    </row>
    <row r="26" spans="1:28" ht="21.75" customHeight="1" x14ac:dyDescent="0.2">
      <c r="A26" s="40" t="s">
        <v>36</v>
      </c>
      <c r="B26" s="40"/>
      <c r="C26" s="40"/>
      <c r="E26" s="41">
        <v>19882424</v>
      </c>
      <c r="F26" s="41"/>
      <c r="G26" s="11"/>
      <c r="H26" s="13">
        <v>351002137982</v>
      </c>
      <c r="I26" s="11"/>
      <c r="J26" s="13">
        <v>467570968840.776</v>
      </c>
      <c r="K26" s="11"/>
      <c r="L26" s="13">
        <v>0</v>
      </c>
      <c r="M26" s="11"/>
      <c r="N26" s="13">
        <v>0</v>
      </c>
      <c r="O26" s="11"/>
      <c r="P26" s="13">
        <v>0</v>
      </c>
      <c r="Q26" s="11"/>
      <c r="R26" s="13">
        <v>0</v>
      </c>
      <c r="S26" s="11"/>
      <c r="T26" s="13">
        <v>19882424</v>
      </c>
      <c r="U26" s="11"/>
      <c r="V26" s="13">
        <v>25050</v>
      </c>
      <c r="W26" s="11"/>
      <c r="X26" s="13">
        <v>351002137982</v>
      </c>
      <c r="Y26" s="11"/>
      <c r="Z26" s="13">
        <v>494204758205.12402</v>
      </c>
      <c r="AA26" s="11"/>
      <c r="AB26" s="14">
        <f t="shared" si="0"/>
        <v>2.6120618150248531</v>
      </c>
    </row>
    <row r="27" spans="1:28" ht="21.75" customHeight="1" x14ac:dyDescent="0.2">
      <c r="A27" s="40" t="s">
        <v>37</v>
      </c>
      <c r="B27" s="40"/>
      <c r="C27" s="40"/>
      <c r="E27" s="41">
        <v>20884919</v>
      </c>
      <c r="F27" s="41"/>
      <c r="G27" s="11"/>
      <c r="H27" s="13">
        <v>255083564371</v>
      </c>
      <c r="I27" s="11"/>
      <c r="J27" s="13">
        <v>423173432524.57501</v>
      </c>
      <c r="K27" s="11"/>
      <c r="L27" s="13">
        <v>0</v>
      </c>
      <c r="M27" s="11"/>
      <c r="N27" s="13">
        <v>0</v>
      </c>
      <c r="O27" s="11"/>
      <c r="P27" s="13">
        <v>0</v>
      </c>
      <c r="Q27" s="11"/>
      <c r="R27" s="13">
        <v>0</v>
      </c>
      <c r="S27" s="11"/>
      <c r="T27" s="13">
        <v>20884919</v>
      </c>
      <c r="U27" s="11"/>
      <c r="V27" s="13">
        <v>20970</v>
      </c>
      <c r="W27" s="11"/>
      <c r="X27" s="13">
        <v>255083564371</v>
      </c>
      <c r="Y27" s="11"/>
      <c r="Z27" s="13">
        <v>434571345741.44598</v>
      </c>
      <c r="AA27" s="11"/>
      <c r="AB27" s="14">
        <f t="shared" si="0"/>
        <v>2.2968763438009026</v>
      </c>
    </row>
    <row r="28" spans="1:28" ht="21.75" customHeight="1" x14ac:dyDescent="0.2">
      <c r="A28" s="40" t="s">
        <v>38</v>
      </c>
      <c r="B28" s="40"/>
      <c r="C28" s="40"/>
      <c r="E28" s="41">
        <v>66641603</v>
      </c>
      <c r="F28" s="41"/>
      <c r="G28" s="11"/>
      <c r="H28" s="13">
        <v>351138008659</v>
      </c>
      <c r="I28" s="11"/>
      <c r="J28" s="13">
        <v>482723182884.31299</v>
      </c>
      <c r="K28" s="11"/>
      <c r="L28" s="13">
        <v>0</v>
      </c>
      <c r="M28" s="11"/>
      <c r="N28" s="13">
        <v>0</v>
      </c>
      <c r="O28" s="11"/>
      <c r="P28" s="13">
        <v>0</v>
      </c>
      <c r="Q28" s="11"/>
      <c r="R28" s="13">
        <v>0</v>
      </c>
      <c r="S28" s="11"/>
      <c r="T28" s="13">
        <v>66641603</v>
      </c>
      <c r="U28" s="11"/>
      <c r="V28" s="13">
        <v>10480</v>
      </c>
      <c r="W28" s="11"/>
      <c r="X28" s="13">
        <v>351138008659</v>
      </c>
      <c r="Y28" s="11"/>
      <c r="Z28" s="13">
        <v>693005336524.32898</v>
      </c>
      <c r="AA28" s="11"/>
      <c r="AB28" s="14">
        <f t="shared" si="0"/>
        <v>3.6627991679358129</v>
      </c>
    </row>
    <row r="29" spans="1:28" ht="21.75" customHeight="1" x14ac:dyDescent="0.2">
      <c r="A29" s="40" t="s">
        <v>39</v>
      </c>
      <c r="B29" s="40"/>
      <c r="C29" s="40"/>
      <c r="E29" s="41">
        <v>2883127</v>
      </c>
      <c r="F29" s="41"/>
      <c r="G29" s="11"/>
      <c r="H29" s="13">
        <v>208033583663</v>
      </c>
      <c r="I29" s="11"/>
      <c r="J29" s="13">
        <v>460309224911.86102</v>
      </c>
      <c r="K29" s="11"/>
      <c r="L29" s="13">
        <v>0</v>
      </c>
      <c r="M29" s="11"/>
      <c r="N29" s="13">
        <v>0</v>
      </c>
      <c r="O29" s="11"/>
      <c r="P29" s="13">
        <v>0</v>
      </c>
      <c r="Q29" s="11"/>
      <c r="R29" s="13">
        <v>0</v>
      </c>
      <c r="S29" s="11"/>
      <c r="T29" s="13">
        <v>2883127</v>
      </c>
      <c r="U29" s="11"/>
      <c r="V29" s="13">
        <v>224200</v>
      </c>
      <c r="W29" s="11"/>
      <c r="X29" s="13">
        <v>208033583663</v>
      </c>
      <c r="Y29" s="11"/>
      <c r="Z29" s="13">
        <v>641400424022.61804</v>
      </c>
      <c r="AA29" s="11"/>
      <c r="AB29" s="14">
        <f t="shared" si="0"/>
        <v>3.3900474002212051</v>
      </c>
    </row>
    <row r="30" spans="1:28" ht="21.75" customHeight="1" x14ac:dyDescent="0.2">
      <c r="A30" s="40" t="s">
        <v>40</v>
      </c>
      <c r="B30" s="40"/>
      <c r="C30" s="40"/>
      <c r="E30" s="41">
        <v>2029025</v>
      </c>
      <c r="F30" s="41"/>
      <c r="G30" s="11"/>
      <c r="H30" s="13">
        <v>203780388376</v>
      </c>
      <c r="I30" s="11"/>
      <c r="J30" s="13">
        <v>429646891882.45001</v>
      </c>
      <c r="K30" s="11"/>
      <c r="L30" s="13">
        <v>0</v>
      </c>
      <c r="M30" s="11"/>
      <c r="N30" s="13">
        <v>0</v>
      </c>
      <c r="O30" s="11"/>
      <c r="P30" s="13">
        <v>0</v>
      </c>
      <c r="Q30" s="11"/>
      <c r="R30" s="13">
        <v>0</v>
      </c>
      <c r="S30" s="11"/>
      <c r="T30" s="13">
        <v>2029025</v>
      </c>
      <c r="U30" s="11"/>
      <c r="V30" s="13">
        <v>319800</v>
      </c>
      <c r="W30" s="11"/>
      <c r="X30" s="13">
        <v>203780388376</v>
      </c>
      <c r="Y30" s="11"/>
      <c r="Z30" s="13">
        <v>643866335632.65002</v>
      </c>
      <c r="AA30" s="11"/>
      <c r="AB30" s="14">
        <f t="shared" si="0"/>
        <v>3.4030806894578047</v>
      </c>
    </row>
    <row r="31" spans="1:28" ht="21.75" customHeight="1" x14ac:dyDescent="0.2">
      <c r="A31" s="40" t="s">
        <v>41</v>
      </c>
      <c r="B31" s="40"/>
      <c r="C31" s="40"/>
      <c r="E31" s="41">
        <v>40779137</v>
      </c>
      <c r="F31" s="41"/>
      <c r="G31" s="11"/>
      <c r="H31" s="13">
        <v>92146199478</v>
      </c>
      <c r="I31" s="11"/>
      <c r="J31" s="13">
        <v>351226775872.19299</v>
      </c>
      <c r="K31" s="11"/>
      <c r="L31" s="13">
        <v>0</v>
      </c>
      <c r="M31" s="11"/>
      <c r="N31" s="13">
        <v>0</v>
      </c>
      <c r="O31" s="11"/>
      <c r="P31" s="13">
        <v>0</v>
      </c>
      <c r="Q31" s="11"/>
      <c r="R31" s="13">
        <v>0</v>
      </c>
      <c r="S31" s="11"/>
      <c r="T31" s="13">
        <v>40779137</v>
      </c>
      <c r="U31" s="11"/>
      <c r="V31" s="13">
        <v>8850</v>
      </c>
      <c r="W31" s="11"/>
      <c r="X31" s="13">
        <v>92146199478</v>
      </c>
      <c r="Y31" s="11"/>
      <c r="Z31" s="13">
        <v>358105641298.26099</v>
      </c>
      <c r="AA31" s="11"/>
      <c r="AB31" s="14">
        <f t="shared" si="0"/>
        <v>1.8927257494998277</v>
      </c>
    </row>
    <row r="32" spans="1:28" ht="21.75" customHeight="1" x14ac:dyDescent="0.2">
      <c r="A32" s="40" t="s">
        <v>42</v>
      </c>
      <c r="B32" s="40"/>
      <c r="C32" s="40"/>
      <c r="E32" s="41">
        <v>3910000</v>
      </c>
      <c r="F32" s="41"/>
      <c r="G32" s="11"/>
      <c r="H32" s="13">
        <v>37635245184</v>
      </c>
      <c r="I32" s="11"/>
      <c r="J32" s="13">
        <v>44151847466</v>
      </c>
      <c r="K32" s="11"/>
      <c r="L32" s="13">
        <v>0</v>
      </c>
      <c r="M32" s="11"/>
      <c r="N32" s="13">
        <v>0</v>
      </c>
      <c r="O32" s="11"/>
      <c r="P32" s="13">
        <v>-1955000</v>
      </c>
      <c r="Q32" s="11"/>
      <c r="R32" s="13">
        <v>27100233607</v>
      </c>
      <c r="S32" s="11"/>
      <c r="T32" s="13">
        <v>1955000</v>
      </c>
      <c r="U32" s="11"/>
      <c r="V32" s="13">
        <v>13490</v>
      </c>
      <c r="W32" s="11"/>
      <c r="X32" s="13">
        <v>18817622596</v>
      </c>
      <c r="Y32" s="11"/>
      <c r="Z32" s="13">
        <v>26169087096.5</v>
      </c>
      <c r="AA32" s="11"/>
      <c r="AB32" s="14">
        <f t="shared" si="0"/>
        <v>0.13831366858361124</v>
      </c>
    </row>
    <row r="33" spans="1:28" ht="21.75" customHeight="1" x14ac:dyDescent="0.2">
      <c r="A33" s="40" t="s">
        <v>43</v>
      </c>
      <c r="B33" s="40"/>
      <c r="C33" s="40"/>
      <c r="E33" s="41">
        <v>3472213</v>
      </c>
      <c r="F33" s="41"/>
      <c r="G33" s="11"/>
      <c r="H33" s="13">
        <v>47069379070</v>
      </c>
      <c r="I33" s="11"/>
      <c r="J33" s="13">
        <v>47029338631.411499</v>
      </c>
      <c r="K33" s="11"/>
      <c r="L33" s="13">
        <v>7400000</v>
      </c>
      <c r="M33" s="11"/>
      <c r="N33" s="13">
        <v>100670162432</v>
      </c>
      <c r="O33" s="11"/>
      <c r="P33" s="13">
        <v>0</v>
      </c>
      <c r="Q33" s="11"/>
      <c r="R33" s="13">
        <v>0</v>
      </c>
      <c r="S33" s="11"/>
      <c r="T33" s="13">
        <v>10872213</v>
      </c>
      <c r="U33" s="11"/>
      <c r="V33" s="13">
        <v>15520</v>
      </c>
      <c r="W33" s="11"/>
      <c r="X33" s="13">
        <v>147739541502</v>
      </c>
      <c r="Y33" s="11"/>
      <c r="Z33" s="13">
        <v>167432410715.27499</v>
      </c>
      <c r="AA33" s="11"/>
      <c r="AB33" s="14">
        <f t="shared" si="0"/>
        <v>0.88494454852133275</v>
      </c>
    </row>
    <row r="34" spans="1:28" ht="21.75" customHeight="1" x14ac:dyDescent="0.2">
      <c r="A34" s="40" t="s">
        <v>44</v>
      </c>
      <c r="B34" s="40"/>
      <c r="C34" s="40"/>
      <c r="E34" s="41">
        <v>267052810</v>
      </c>
      <c r="F34" s="41"/>
      <c r="G34" s="11"/>
      <c r="H34" s="13">
        <v>573234085507</v>
      </c>
      <c r="I34" s="11"/>
      <c r="J34" s="13">
        <v>855912828445.20105</v>
      </c>
      <c r="K34" s="11"/>
      <c r="L34" s="13">
        <v>0</v>
      </c>
      <c r="M34" s="11"/>
      <c r="N34" s="13">
        <v>0</v>
      </c>
      <c r="O34" s="11"/>
      <c r="P34" s="13">
        <v>0</v>
      </c>
      <c r="Q34" s="11"/>
      <c r="R34" s="13">
        <v>0</v>
      </c>
      <c r="S34" s="11"/>
      <c r="T34" s="13">
        <v>267052810</v>
      </c>
      <c r="U34" s="11"/>
      <c r="V34" s="13">
        <v>4230</v>
      </c>
      <c r="W34" s="11"/>
      <c r="X34" s="13">
        <v>573234085507</v>
      </c>
      <c r="Y34" s="11"/>
      <c r="Z34" s="13">
        <v>1120901320223.8999</v>
      </c>
      <c r="AA34" s="11"/>
      <c r="AB34" s="14">
        <f t="shared" si="0"/>
        <v>5.9243936614478301</v>
      </c>
    </row>
    <row r="35" spans="1:28" ht="21.75" customHeight="1" x14ac:dyDescent="0.2">
      <c r="A35" s="40" t="s">
        <v>45</v>
      </c>
      <c r="B35" s="40"/>
      <c r="C35" s="40"/>
      <c r="E35" s="41">
        <v>14040447</v>
      </c>
      <c r="F35" s="41"/>
      <c r="G35" s="11"/>
      <c r="H35" s="13">
        <v>123902183684</v>
      </c>
      <c r="I35" s="11"/>
      <c r="J35" s="13">
        <v>400124579979.49701</v>
      </c>
      <c r="K35" s="11"/>
      <c r="L35" s="13">
        <v>0</v>
      </c>
      <c r="M35" s="11"/>
      <c r="N35" s="13">
        <v>0</v>
      </c>
      <c r="O35" s="11"/>
      <c r="P35" s="13">
        <v>0</v>
      </c>
      <c r="Q35" s="11"/>
      <c r="R35" s="13">
        <v>0</v>
      </c>
      <c r="S35" s="11"/>
      <c r="T35" s="13">
        <v>14040447</v>
      </c>
      <c r="U35" s="11"/>
      <c r="V35" s="13">
        <v>28200</v>
      </c>
      <c r="W35" s="11"/>
      <c r="X35" s="13">
        <v>123902183684</v>
      </c>
      <c r="Y35" s="11"/>
      <c r="Z35" s="13">
        <v>392879984520.258</v>
      </c>
      <c r="AA35" s="11"/>
      <c r="AB35" s="14">
        <f t="shared" si="0"/>
        <v>2.0765214992668621</v>
      </c>
    </row>
    <row r="36" spans="1:28" ht="21.75" customHeight="1" x14ac:dyDescent="0.2">
      <c r="A36" s="40" t="s">
        <v>46</v>
      </c>
      <c r="B36" s="40"/>
      <c r="C36" s="40"/>
      <c r="E36" s="41">
        <v>113063058</v>
      </c>
      <c r="F36" s="41"/>
      <c r="G36" s="11"/>
      <c r="H36" s="13">
        <v>229689563877</v>
      </c>
      <c r="I36" s="11"/>
      <c r="J36" s="13">
        <v>280584890484.71198</v>
      </c>
      <c r="K36" s="11"/>
      <c r="L36" s="13">
        <v>0</v>
      </c>
      <c r="M36" s="11"/>
      <c r="N36" s="13">
        <v>0</v>
      </c>
      <c r="O36" s="11"/>
      <c r="P36" s="13">
        <v>0</v>
      </c>
      <c r="Q36" s="11"/>
      <c r="R36" s="13">
        <v>0</v>
      </c>
      <c r="S36" s="11"/>
      <c r="T36" s="13">
        <v>113063058</v>
      </c>
      <c r="U36" s="11"/>
      <c r="V36" s="13">
        <v>3050</v>
      </c>
      <c r="W36" s="11"/>
      <c r="X36" s="13">
        <v>229689563877</v>
      </c>
      <c r="Y36" s="11"/>
      <c r="Z36" s="13">
        <v>342176695713.06299</v>
      </c>
      <c r="AA36" s="11"/>
      <c r="AB36" s="14">
        <f t="shared" si="0"/>
        <v>1.8085351588065777</v>
      </c>
    </row>
    <row r="37" spans="1:28" ht="21.75" customHeight="1" x14ac:dyDescent="0.2">
      <c r="A37" s="40" t="s">
        <v>47</v>
      </c>
      <c r="B37" s="40"/>
      <c r="C37" s="40"/>
      <c r="E37" s="41">
        <v>14185143</v>
      </c>
      <c r="F37" s="41"/>
      <c r="G37" s="11"/>
      <c r="H37" s="13">
        <v>161389439541</v>
      </c>
      <c r="I37" s="11"/>
      <c r="J37" s="13">
        <v>547958897510.66699</v>
      </c>
      <c r="K37" s="11"/>
      <c r="L37" s="13">
        <v>0</v>
      </c>
      <c r="M37" s="11"/>
      <c r="N37" s="13">
        <v>0</v>
      </c>
      <c r="O37" s="11"/>
      <c r="P37" s="13">
        <v>0</v>
      </c>
      <c r="Q37" s="11"/>
      <c r="R37" s="13">
        <v>0</v>
      </c>
      <c r="S37" s="11"/>
      <c r="T37" s="13">
        <v>14185143</v>
      </c>
      <c r="U37" s="11"/>
      <c r="V37" s="13">
        <v>48620</v>
      </c>
      <c r="W37" s="11"/>
      <c r="X37" s="13">
        <v>161389439541</v>
      </c>
      <c r="Y37" s="11"/>
      <c r="Z37" s="13">
        <v>684350413484.93799</v>
      </c>
      <c r="AA37" s="11"/>
      <c r="AB37" s="14">
        <f t="shared" si="0"/>
        <v>3.6170545780510897</v>
      </c>
    </row>
    <row r="38" spans="1:28" ht="21.75" customHeight="1" x14ac:dyDescent="0.2">
      <c r="A38" s="40" t="s">
        <v>48</v>
      </c>
      <c r="B38" s="40"/>
      <c r="C38" s="40"/>
      <c r="E38" s="41">
        <v>111258528</v>
      </c>
      <c r="F38" s="41"/>
      <c r="G38" s="11"/>
      <c r="H38" s="13">
        <v>501380745450</v>
      </c>
      <c r="I38" s="11"/>
      <c r="J38" s="13">
        <v>2667227749818.0098</v>
      </c>
      <c r="K38" s="11"/>
      <c r="L38" s="13">
        <v>0</v>
      </c>
      <c r="M38" s="11"/>
      <c r="N38" s="13">
        <v>0</v>
      </c>
      <c r="O38" s="11"/>
      <c r="P38" s="13">
        <v>-1950000</v>
      </c>
      <c r="Q38" s="11"/>
      <c r="R38" s="13">
        <v>61704806571</v>
      </c>
      <c r="S38" s="11"/>
      <c r="T38" s="13">
        <v>109308528</v>
      </c>
      <c r="U38" s="11"/>
      <c r="V38" s="13">
        <v>28890</v>
      </c>
      <c r="W38" s="11"/>
      <c r="X38" s="13">
        <v>492593172302</v>
      </c>
      <c r="Y38" s="11"/>
      <c r="Z38" s="13">
        <v>3133512626239.6001</v>
      </c>
      <c r="AA38" s="11"/>
      <c r="AB38" s="14">
        <f t="shared" si="0"/>
        <v>16.56181682188798</v>
      </c>
    </row>
    <row r="39" spans="1:28" ht="21.75" customHeight="1" x14ac:dyDescent="0.2">
      <c r="A39" s="40" t="s">
        <v>49</v>
      </c>
      <c r="B39" s="40"/>
      <c r="C39" s="40"/>
      <c r="E39" s="41">
        <v>54650504</v>
      </c>
      <c r="F39" s="41"/>
      <c r="G39" s="11"/>
      <c r="H39" s="13">
        <v>248557555896</v>
      </c>
      <c r="I39" s="11"/>
      <c r="J39" s="13">
        <v>661365366147.35999</v>
      </c>
      <c r="K39" s="11"/>
      <c r="L39" s="13">
        <v>0</v>
      </c>
      <c r="M39" s="11"/>
      <c r="N39" s="13">
        <v>0</v>
      </c>
      <c r="O39" s="11"/>
      <c r="P39" s="13">
        <v>0</v>
      </c>
      <c r="Q39" s="11"/>
      <c r="R39" s="13">
        <v>0</v>
      </c>
      <c r="S39" s="11"/>
      <c r="T39" s="13">
        <v>54650504</v>
      </c>
      <c r="U39" s="11"/>
      <c r="V39" s="13">
        <v>13940</v>
      </c>
      <c r="W39" s="11"/>
      <c r="X39" s="13">
        <v>248557555896</v>
      </c>
      <c r="Y39" s="11"/>
      <c r="Z39" s="13">
        <v>755939095120.875</v>
      </c>
      <c r="AA39" s="11"/>
      <c r="AB39" s="14">
        <f t="shared" si="0"/>
        <v>3.9954282350922234</v>
      </c>
    </row>
    <row r="40" spans="1:28" ht="21.75" customHeight="1" x14ac:dyDescent="0.2">
      <c r="A40" s="40" t="s">
        <v>50</v>
      </c>
      <c r="B40" s="40"/>
      <c r="C40" s="40"/>
      <c r="E40" s="41">
        <v>26122298</v>
      </c>
      <c r="F40" s="41"/>
      <c r="G40" s="11"/>
      <c r="H40" s="13">
        <v>275376795916</v>
      </c>
      <c r="I40" s="11"/>
      <c r="J40" s="13">
        <v>736397786601.82898</v>
      </c>
      <c r="K40" s="11"/>
      <c r="L40" s="13">
        <v>0</v>
      </c>
      <c r="M40" s="11"/>
      <c r="N40" s="13">
        <v>0</v>
      </c>
      <c r="O40" s="11"/>
      <c r="P40" s="13">
        <v>0</v>
      </c>
      <c r="Q40" s="11"/>
      <c r="R40" s="13">
        <v>0</v>
      </c>
      <c r="S40" s="11"/>
      <c r="T40" s="13">
        <v>26122298</v>
      </c>
      <c r="U40" s="11"/>
      <c r="V40" s="13">
        <v>35760</v>
      </c>
      <c r="W40" s="11"/>
      <c r="X40" s="13">
        <v>275376795916</v>
      </c>
      <c r="Y40" s="11"/>
      <c r="Z40" s="13">
        <v>926912525479.81006</v>
      </c>
      <c r="AA40" s="11"/>
      <c r="AB40" s="14">
        <f t="shared" si="0"/>
        <v>4.8990884314172112</v>
      </c>
    </row>
    <row r="41" spans="1:28" ht="21.75" customHeight="1" x14ac:dyDescent="0.2">
      <c r="A41" s="40" t="s">
        <v>51</v>
      </c>
      <c r="B41" s="40"/>
      <c r="C41" s="40"/>
      <c r="E41" s="41">
        <v>37252222</v>
      </c>
      <c r="F41" s="41"/>
      <c r="G41" s="11"/>
      <c r="H41" s="13">
        <v>155341700899</v>
      </c>
      <c r="I41" s="11"/>
      <c r="J41" s="13">
        <v>252465911672.51001</v>
      </c>
      <c r="K41" s="11"/>
      <c r="L41" s="13">
        <v>0</v>
      </c>
      <c r="M41" s="11"/>
      <c r="N41" s="13">
        <v>0</v>
      </c>
      <c r="O41" s="11"/>
      <c r="P41" s="13">
        <v>0</v>
      </c>
      <c r="Q41" s="11"/>
      <c r="R41" s="13">
        <v>0</v>
      </c>
      <c r="S41" s="11"/>
      <c r="T41" s="13">
        <v>37252222</v>
      </c>
      <c r="U41" s="11"/>
      <c r="V41" s="13">
        <v>8700</v>
      </c>
      <c r="W41" s="11"/>
      <c r="X41" s="13">
        <v>155341700899</v>
      </c>
      <c r="Y41" s="11"/>
      <c r="Z41" s="13">
        <v>321589082218.27802</v>
      </c>
      <c r="AA41" s="11"/>
      <c r="AB41" s="14">
        <f t="shared" si="0"/>
        <v>1.6997217202886545</v>
      </c>
    </row>
    <row r="42" spans="1:28" ht="21.75" customHeight="1" x14ac:dyDescent="0.2">
      <c r="A42" s="40" t="s">
        <v>52</v>
      </c>
      <c r="B42" s="40"/>
      <c r="C42" s="40"/>
      <c r="E42" s="41">
        <v>28297305</v>
      </c>
      <c r="F42" s="41"/>
      <c r="G42" s="11"/>
      <c r="H42" s="13">
        <v>163147113713</v>
      </c>
      <c r="I42" s="11"/>
      <c r="J42" s="13">
        <v>224066963322.15302</v>
      </c>
      <c r="K42" s="11"/>
      <c r="L42" s="13">
        <v>0</v>
      </c>
      <c r="M42" s="11"/>
      <c r="N42" s="13">
        <v>0</v>
      </c>
      <c r="O42" s="11"/>
      <c r="P42" s="13">
        <v>0</v>
      </c>
      <c r="Q42" s="11"/>
      <c r="R42" s="13">
        <v>0</v>
      </c>
      <c r="S42" s="11"/>
      <c r="T42" s="13">
        <v>28297305</v>
      </c>
      <c r="U42" s="11"/>
      <c r="V42" s="13">
        <v>8470</v>
      </c>
      <c r="W42" s="11"/>
      <c r="X42" s="13">
        <v>163147113713</v>
      </c>
      <c r="Y42" s="11"/>
      <c r="Z42" s="13">
        <v>237825461070.004</v>
      </c>
      <c r="AA42" s="11"/>
      <c r="AB42" s="14">
        <f t="shared" si="0"/>
        <v>1.2569988353770494</v>
      </c>
    </row>
    <row r="43" spans="1:28" ht="21.75" customHeight="1" x14ac:dyDescent="0.2">
      <c r="A43" s="40" t="s">
        <v>53</v>
      </c>
      <c r="B43" s="40"/>
      <c r="C43" s="40"/>
      <c r="E43" s="41">
        <v>125000</v>
      </c>
      <c r="F43" s="41"/>
      <c r="G43" s="11"/>
      <c r="H43" s="13">
        <v>4912955600</v>
      </c>
      <c r="I43" s="11"/>
      <c r="J43" s="13">
        <v>6407583525</v>
      </c>
      <c r="K43" s="11"/>
      <c r="L43" s="13">
        <v>0</v>
      </c>
      <c r="M43" s="11"/>
      <c r="N43" s="13">
        <v>0</v>
      </c>
      <c r="O43" s="11"/>
      <c r="P43" s="13">
        <v>-125000</v>
      </c>
      <c r="Q43" s="11"/>
      <c r="R43" s="13">
        <v>6962014418</v>
      </c>
      <c r="S43" s="11"/>
      <c r="T43" s="13">
        <v>0</v>
      </c>
      <c r="U43" s="11"/>
      <c r="V43" s="13">
        <v>0</v>
      </c>
      <c r="W43" s="11"/>
      <c r="X43" s="13">
        <v>0</v>
      </c>
      <c r="Y43" s="11"/>
      <c r="Z43" s="13">
        <v>0</v>
      </c>
      <c r="AA43" s="11"/>
      <c r="AB43" s="14">
        <f t="shared" si="0"/>
        <v>0</v>
      </c>
    </row>
    <row r="44" spans="1:28" ht="21.75" customHeight="1" x14ac:dyDescent="0.2">
      <c r="A44" s="40" t="s">
        <v>54</v>
      </c>
      <c r="B44" s="40"/>
      <c r="C44" s="40"/>
      <c r="E44" s="41">
        <v>10200</v>
      </c>
      <c r="F44" s="41"/>
      <c r="G44" s="11"/>
      <c r="H44" s="13">
        <v>698446833</v>
      </c>
      <c r="I44" s="11"/>
      <c r="J44" s="13">
        <v>464490120.52200001</v>
      </c>
      <c r="K44" s="11"/>
      <c r="L44" s="13">
        <v>0</v>
      </c>
      <c r="M44" s="11"/>
      <c r="N44" s="13">
        <v>0</v>
      </c>
      <c r="O44" s="11"/>
      <c r="P44" s="13">
        <v>0</v>
      </c>
      <c r="Q44" s="11"/>
      <c r="R44" s="13">
        <v>0</v>
      </c>
      <c r="S44" s="11"/>
      <c r="T44" s="13">
        <v>10200</v>
      </c>
      <c r="U44" s="11"/>
      <c r="V44" s="13">
        <v>45893</v>
      </c>
      <c r="W44" s="11"/>
      <c r="X44" s="13">
        <v>698446833</v>
      </c>
      <c r="Y44" s="11"/>
      <c r="Z44" s="13">
        <v>464490120.52200001</v>
      </c>
      <c r="AA44" s="11"/>
      <c r="AB44" s="14">
        <f t="shared" si="0"/>
        <v>2.4550085508651194E-3</v>
      </c>
    </row>
    <row r="45" spans="1:28" ht="21.75" customHeight="1" x14ac:dyDescent="0.2">
      <c r="A45" s="40" t="s">
        <v>55</v>
      </c>
      <c r="B45" s="40"/>
      <c r="C45" s="40"/>
      <c r="E45" s="41">
        <v>219000</v>
      </c>
      <c r="F45" s="41"/>
      <c r="G45" s="11"/>
      <c r="H45" s="13">
        <v>5291854767</v>
      </c>
      <c r="I45" s="11"/>
      <c r="J45" s="13">
        <f>6519213900-14</f>
        <v>6519213886</v>
      </c>
      <c r="K45" s="11"/>
      <c r="L45" s="13">
        <v>0</v>
      </c>
      <c r="M45" s="11"/>
      <c r="N45" s="13">
        <v>0</v>
      </c>
      <c r="O45" s="11"/>
      <c r="P45" s="13">
        <v>0</v>
      </c>
      <c r="Q45" s="11"/>
      <c r="R45" s="13">
        <v>0</v>
      </c>
      <c r="S45" s="11"/>
      <c r="T45" s="13">
        <v>219000</v>
      </c>
      <c r="U45" s="11"/>
      <c r="V45" s="13">
        <v>37350</v>
      </c>
      <c r="W45" s="11"/>
      <c r="X45" s="13">
        <v>5291854767</v>
      </c>
      <c r="Y45" s="11"/>
      <c r="Z45" s="13">
        <v>8116421305.5</v>
      </c>
      <c r="AA45" s="11"/>
      <c r="AB45" s="14">
        <f t="shared" si="0"/>
        <v>4.2898401552724882E-2</v>
      </c>
    </row>
    <row r="46" spans="1:28" ht="21.75" customHeight="1" x14ac:dyDescent="0.2">
      <c r="A46" s="40" t="s">
        <v>56</v>
      </c>
      <c r="B46" s="40"/>
      <c r="C46" s="40"/>
      <c r="E46" s="41">
        <v>0</v>
      </c>
      <c r="F46" s="41"/>
      <c r="G46" s="11"/>
      <c r="H46" s="13">
        <v>0</v>
      </c>
      <c r="I46" s="11"/>
      <c r="J46" s="13">
        <v>0</v>
      </c>
      <c r="K46" s="11"/>
      <c r="L46" s="13">
        <v>625000</v>
      </c>
      <c r="M46" s="11"/>
      <c r="N46" s="13">
        <v>44492327500</v>
      </c>
      <c r="O46" s="11"/>
      <c r="P46" s="13">
        <v>0</v>
      </c>
      <c r="Q46" s="11"/>
      <c r="R46" s="13">
        <v>0</v>
      </c>
      <c r="S46" s="11"/>
      <c r="T46" s="13">
        <v>625000</v>
      </c>
      <c r="U46" s="11"/>
      <c r="V46" s="13">
        <v>96770</v>
      </c>
      <c r="W46" s="11"/>
      <c r="X46" s="13">
        <v>44492327500</v>
      </c>
      <c r="Y46" s="11"/>
      <c r="Z46" s="13">
        <v>60013729937.5</v>
      </c>
      <c r="AA46" s="11"/>
      <c r="AB46" s="14">
        <f t="shared" si="0"/>
        <v>0.31719559503288547</v>
      </c>
    </row>
    <row r="47" spans="1:28" ht="21.75" customHeight="1" x14ac:dyDescent="0.2">
      <c r="A47" s="42" t="s">
        <v>57</v>
      </c>
      <c r="B47" s="42"/>
      <c r="C47" s="42"/>
      <c r="D47" s="23"/>
      <c r="E47" s="41">
        <v>0</v>
      </c>
      <c r="F47" s="43"/>
      <c r="G47" s="11"/>
      <c r="H47" s="15">
        <v>0</v>
      </c>
      <c r="I47" s="11"/>
      <c r="J47" s="15">
        <v>0</v>
      </c>
      <c r="K47" s="11"/>
      <c r="L47" s="22">
        <v>7262500</v>
      </c>
      <c r="M47" s="11"/>
      <c r="N47" s="15">
        <v>26796663539</v>
      </c>
      <c r="O47" s="11"/>
      <c r="P47" s="22">
        <v>0</v>
      </c>
      <c r="Q47" s="11"/>
      <c r="R47" s="15">
        <v>0</v>
      </c>
      <c r="S47" s="11"/>
      <c r="T47" s="22">
        <v>7262500</v>
      </c>
      <c r="U47" s="11"/>
      <c r="V47" s="22">
        <v>5040</v>
      </c>
      <c r="W47" s="11"/>
      <c r="X47" s="15">
        <v>26796663539</v>
      </c>
      <c r="Y47" s="11"/>
      <c r="Z47" s="15">
        <f>36320058810-18</f>
        <v>36320058792</v>
      </c>
      <c r="AA47" s="11"/>
      <c r="AB47" s="16">
        <f t="shared" si="0"/>
        <v>0.19196544977550412</v>
      </c>
    </row>
    <row r="48" spans="1:28" ht="21.75" customHeight="1" thickBot="1" x14ac:dyDescent="0.25">
      <c r="A48" s="44" t="s">
        <v>58</v>
      </c>
      <c r="B48" s="44"/>
      <c r="C48" s="44"/>
      <c r="D48" s="24"/>
      <c r="E48" s="11"/>
      <c r="F48" s="22"/>
      <c r="G48" s="11"/>
      <c r="H48" s="17">
        <v>6929002143559</v>
      </c>
      <c r="I48" s="11"/>
      <c r="J48" s="17">
        <f>SUM(J9:J47)</f>
        <v>15929351285829.869</v>
      </c>
      <c r="K48" s="11"/>
      <c r="L48" s="22"/>
      <c r="M48" s="11"/>
      <c r="N48" s="17">
        <v>272225554944</v>
      </c>
      <c r="O48" s="11"/>
      <c r="P48" s="22"/>
      <c r="Q48" s="11"/>
      <c r="R48" s="17">
        <v>95767054596</v>
      </c>
      <c r="S48" s="11"/>
      <c r="T48" s="22"/>
      <c r="U48" s="11"/>
      <c r="V48" s="22"/>
      <c r="W48" s="11"/>
      <c r="X48" s="17">
        <v>7168709547167</v>
      </c>
      <c r="Y48" s="11"/>
      <c r="Z48" s="17">
        <f>SUM(Z9:Z47)</f>
        <v>18676617647615.141</v>
      </c>
      <c r="AA48" s="11"/>
      <c r="AB48" s="18">
        <f>SUM(AB9:AB47)</f>
        <v>98.713092055876942</v>
      </c>
    </row>
    <row r="49" spans="5:28" ht="13.5" thickTop="1" x14ac:dyDescent="0.2"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5:28" x14ac:dyDescent="0.2"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5:28" x14ac:dyDescent="0.2"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25"/>
      <c r="AA51" s="11"/>
      <c r="AB51" s="11"/>
    </row>
    <row r="52" spans="5:28" x14ac:dyDescent="0.2">
      <c r="E52" s="11"/>
      <c r="F52" s="11"/>
      <c r="G52" s="11"/>
      <c r="H52" s="11"/>
      <c r="I52" s="11"/>
      <c r="J52" s="25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5:28" x14ac:dyDescent="0.2"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25"/>
      <c r="AA53" s="11"/>
      <c r="AB53" s="11"/>
    </row>
    <row r="54" spans="5:28" x14ac:dyDescent="0.2">
      <c r="E54" s="11"/>
      <c r="F54" s="11"/>
      <c r="G54" s="11"/>
      <c r="H54" s="11"/>
      <c r="I54" s="11"/>
      <c r="J54" s="25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5:28" x14ac:dyDescent="0.2"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</sheetData>
  <mergeCells count="92">
    <mergeCell ref="A47:C47"/>
    <mergeCell ref="E47:F47"/>
    <mergeCell ref="A48:C48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F22" sqref="F2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.7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4.45" customHeight="1" x14ac:dyDescent="0.2"/>
    <row r="5" spans="1:12" ht="14.45" customHeight="1" x14ac:dyDescent="0.2">
      <c r="A5" s="1" t="s">
        <v>60</v>
      </c>
      <c r="B5" s="35" t="s">
        <v>61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 x14ac:dyDescent="0.2">
      <c r="D6" s="2" t="s">
        <v>7</v>
      </c>
      <c r="F6" s="36" t="s">
        <v>8</v>
      </c>
      <c r="G6" s="36"/>
      <c r="H6" s="3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6" t="s">
        <v>62</v>
      </c>
      <c r="B8" s="36"/>
      <c r="D8" s="2" t="s">
        <v>63</v>
      </c>
      <c r="F8" s="2" t="s">
        <v>64</v>
      </c>
      <c r="H8" s="2" t="s">
        <v>65</v>
      </c>
      <c r="J8" s="2" t="s">
        <v>63</v>
      </c>
      <c r="L8" s="2" t="s">
        <v>18</v>
      </c>
    </row>
    <row r="9" spans="1:12" ht="21.75" customHeight="1" x14ac:dyDescent="0.2">
      <c r="A9" s="38" t="s">
        <v>148</v>
      </c>
      <c r="B9" s="38"/>
      <c r="D9" s="13">
        <v>1981977455</v>
      </c>
      <c r="E9" s="13">
        <v>0</v>
      </c>
      <c r="F9" s="13">
        <v>320018703354</v>
      </c>
      <c r="G9" s="13">
        <v>0</v>
      </c>
      <c r="H9" s="13">
        <v>280192346861</v>
      </c>
      <c r="I9" s="13">
        <v>0</v>
      </c>
      <c r="J9" s="13">
        <v>41808333948</v>
      </c>
      <c r="K9" s="13" t="e">
        <f>SUM(#REF!)</f>
        <v>#REF!</v>
      </c>
      <c r="L9" s="12">
        <f>J9/18920101942550*100</f>
        <v>0.22097309028751028</v>
      </c>
    </row>
    <row r="10" spans="1:12" ht="21.75" customHeight="1" x14ac:dyDescent="0.2">
      <c r="A10" s="42" t="s">
        <v>147</v>
      </c>
      <c r="B10" s="42"/>
      <c r="D10" s="15">
        <v>57632272779</v>
      </c>
      <c r="E10" s="11"/>
      <c r="F10" s="15">
        <v>46106728460</v>
      </c>
      <c r="G10" s="11"/>
      <c r="H10" s="15">
        <v>76001080000</v>
      </c>
      <c r="I10" s="11"/>
      <c r="J10" s="15">
        <v>27737921239</v>
      </c>
      <c r="K10" s="11"/>
      <c r="L10" s="16">
        <f>J10/18920101942550*100</f>
        <v>0.1466055591202674</v>
      </c>
    </row>
    <row r="11" spans="1:12" ht="21.75" customHeight="1" x14ac:dyDescent="0.2">
      <c r="A11" s="44" t="s">
        <v>58</v>
      </c>
      <c r="B11" s="44"/>
      <c r="D11" s="17">
        <v>59614250234</v>
      </c>
      <c r="E11" s="11"/>
      <c r="F11" s="17">
        <v>366125431814</v>
      </c>
      <c r="G11" s="11"/>
      <c r="H11" s="17">
        <v>356193426861</v>
      </c>
      <c r="I11" s="11"/>
      <c r="J11" s="17">
        <v>69546255187</v>
      </c>
      <c r="K11" s="11"/>
      <c r="L11" s="18">
        <f>SUM(L9:L10)</f>
        <v>0.36757864940777768</v>
      </c>
    </row>
  </sheetData>
  <mergeCells count="9">
    <mergeCell ref="A11:B11"/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3"/>
  <sheetViews>
    <sheetView rightToLeft="1" workbookViewId="0">
      <selection activeCell="L8" sqref="L8:L17"/>
    </sheetView>
  </sheetViews>
  <sheetFormatPr defaultRowHeight="12.75" x14ac:dyDescent="0.2"/>
  <cols>
    <col min="1" max="1" width="2.5703125" customWidth="1"/>
    <col min="2" max="2" width="54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17.28515625" bestFit="1" customWidth="1"/>
  </cols>
  <sheetData>
    <row r="1" spans="1:12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</row>
    <row r="3" spans="1:12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spans="1:12" ht="14.45" customHeight="1" x14ac:dyDescent="0.2"/>
    <row r="5" spans="1:12" ht="29.1" customHeight="1" x14ac:dyDescent="0.2">
      <c r="A5" s="1" t="s">
        <v>67</v>
      </c>
      <c r="B5" s="35" t="s">
        <v>68</v>
      </c>
      <c r="C5" s="35"/>
      <c r="D5" s="35"/>
      <c r="E5" s="35"/>
      <c r="F5" s="35"/>
      <c r="G5" s="35"/>
      <c r="H5" s="35"/>
      <c r="I5" s="35"/>
      <c r="J5" s="35"/>
    </row>
    <row r="6" spans="1:12" ht="14.45" customHeight="1" x14ac:dyDescent="0.2"/>
    <row r="7" spans="1:12" ht="14.45" customHeight="1" x14ac:dyDescent="0.2">
      <c r="A7" s="36" t="s">
        <v>69</v>
      </c>
      <c r="B7" s="36"/>
      <c r="D7" s="2" t="s">
        <v>70</v>
      </c>
      <c r="F7" s="2" t="s">
        <v>63</v>
      </c>
      <c r="H7" s="2" t="s">
        <v>71</v>
      </c>
      <c r="J7" s="2" t="s">
        <v>72</v>
      </c>
    </row>
    <row r="8" spans="1:12" ht="21.75" customHeight="1" x14ac:dyDescent="0.2">
      <c r="A8" s="38" t="s">
        <v>73</v>
      </c>
      <c r="B8" s="38"/>
      <c r="D8" s="19" t="s">
        <v>74</v>
      </c>
      <c r="E8" s="11"/>
      <c r="F8" s="10">
        <f>'درآمد سرمایه گذاری در سهام'!J65</f>
        <v>2589090554193</v>
      </c>
      <c r="G8" s="11"/>
      <c r="H8" s="12">
        <v>99.92</v>
      </c>
      <c r="I8" s="11"/>
      <c r="J8" s="12">
        <v>13.69</v>
      </c>
      <c r="L8" s="26"/>
    </row>
    <row r="9" spans="1:12" ht="21.75" customHeight="1" x14ac:dyDescent="0.2">
      <c r="A9" s="40" t="s">
        <v>75</v>
      </c>
      <c r="B9" s="40"/>
      <c r="D9" s="20" t="s">
        <v>76</v>
      </c>
      <c r="E9" s="11"/>
      <c r="F9" s="13">
        <v>0</v>
      </c>
      <c r="G9" s="11"/>
      <c r="H9" s="14">
        <v>0</v>
      </c>
      <c r="I9" s="11"/>
      <c r="J9" s="14">
        <v>0</v>
      </c>
      <c r="L9" s="26"/>
    </row>
    <row r="10" spans="1:12" ht="21.75" customHeight="1" x14ac:dyDescent="0.2">
      <c r="A10" s="40" t="s">
        <v>77</v>
      </c>
      <c r="B10" s="40"/>
      <c r="D10" s="20" t="s">
        <v>78</v>
      </c>
      <c r="E10" s="11"/>
      <c r="F10" s="13">
        <v>0</v>
      </c>
      <c r="G10" s="11"/>
      <c r="H10" s="14">
        <v>0</v>
      </c>
      <c r="I10" s="11"/>
      <c r="J10" s="14">
        <v>0</v>
      </c>
      <c r="L10" s="26"/>
    </row>
    <row r="11" spans="1:12" ht="21.75" customHeight="1" x14ac:dyDescent="0.2">
      <c r="A11" s="40" t="s">
        <v>79</v>
      </c>
      <c r="B11" s="40"/>
      <c r="D11" s="20" t="s">
        <v>80</v>
      </c>
      <c r="E11" s="11"/>
      <c r="F11" s="13">
        <f>'سود سپرده بانکی'!G10</f>
        <v>7560317</v>
      </c>
      <c r="G11" s="11"/>
      <c r="H11" s="14">
        <v>0</v>
      </c>
      <c r="I11" s="11"/>
      <c r="J11" s="14">
        <v>0</v>
      </c>
    </row>
    <row r="12" spans="1:12" ht="21.75" customHeight="1" x14ac:dyDescent="0.2">
      <c r="A12" s="42" t="s">
        <v>81</v>
      </c>
      <c r="B12" s="42"/>
      <c r="D12" s="21" t="s">
        <v>82</v>
      </c>
      <c r="E12" s="11"/>
      <c r="F12" s="15">
        <f>'سایر درآمدها'!D11</f>
        <v>199630855</v>
      </c>
      <c r="G12" s="11"/>
      <c r="H12" s="16">
        <v>0.18</v>
      </c>
      <c r="I12" s="11"/>
      <c r="J12" s="16">
        <v>0.03</v>
      </c>
    </row>
    <row r="13" spans="1:12" ht="21.75" customHeight="1" x14ac:dyDescent="0.2">
      <c r="A13" s="44" t="s">
        <v>58</v>
      </c>
      <c r="B13" s="44"/>
      <c r="D13" s="17"/>
      <c r="E13" s="11"/>
      <c r="F13" s="17">
        <f>SUM(F8:F12)</f>
        <v>2589297745365</v>
      </c>
      <c r="G13" s="11"/>
      <c r="H13" s="18">
        <v>100.1</v>
      </c>
      <c r="I13" s="11"/>
      <c r="J13" s="18">
        <v>13.72</v>
      </c>
      <c r="L13" s="26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0"/>
  <sheetViews>
    <sheetView rightToLeft="1" topLeftCell="A58" workbookViewId="0">
      <selection activeCell="Z9" sqref="Z9"/>
    </sheetView>
  </sheetViews>
  <sheetFormatPr defaultRowHeight="12.75" x14ac:dyDescent="0.2"/>
  <cols>
    <col min="1" max="1" width="5.140625" customWidth="1"/>
    <col min="2" max="2" width="25.5703125" customWidth="1"/>
    <col min="3" max="3" width="1.28515625" customWidth="1"/>
    <col min="4" max="4" width="14.85546875" bestFit="1" customWidth="1"/>
    <col min="5" max="5" width="1.28515625" customWidth="1"/>
    <col min="6" max="6" width="17.85546875" bestFit="1" customWidth="1"/>
    <col min="7" max="7" width="1.28515625" customWidth="1"/>
    <col min="8" max="8" width="14.85546875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8.85546875" bestFit="1" customWidth="1"/>
    <col min="18" max="18" width="1.28515625" customWidth="1"/>
    <col min="19" max="19" width="16" bestFit="1" customWidth="1"/>
    <col min="20" max="20" width="1.28515625" customWidth="1"/>
    <col min="21" max="21" width="18.7109375" bestFit="1" customWidth="1"/>
    <col min="22" max="22" width="1.28515625" customWidth="1"/>
    <col min="23" max="23" width="17.28515625" bestFit="1" customWidth="1"/>
    <col min="24" max="24" width="0.28515625" customWidth="1"/>
    <col min="26" max="26" width="21.85546875" bestFit="1" customWidth="1"/>
  </cols>
  <sheetData>
    <row r="1" spans="1:26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6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6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6" ht="14.45" customHeight="1" x14ac:dyDescent="0.2"/>
    <row r="5" spans="1:26" ht="14.45" customHeight="1" x14ac:dyDescent="0.2">
      <c r="A5" s="1" t="s">
        <v>83</v>
      </c>
      <c r="B5" s="35" t="s">
        <v>84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6" ht="14.45" customHeight="1" x14ac:dyDescent="0.2">
      <c r="D6" s="36" t="s">
        <v>85</v>
      </c>
      <c r="E6" s="36"/>
      <c r="F6" s="36"/>
      <c r="G6" s="36"/>
      <c r="H6" s="36"/>
      <c r="I6" s="36"/>
      <c r="J6" s="36"/>
      <c r="K6" s="36"/>
      <c r="L6" s="36"/>
      <c r="N6" s="36" t="s">
        <v>86</v>
      </c>
      <c r="O6" s="36"/>
      <c r="P6" s="36"/>
      <c r="Q6" s="36"/>
      <c r="R6" s="36"/>
      <c r="S6" s="36"/>
      <c r="T6" s="36"/>
      <c r="U6" s="36"/>
      <c r="V6" s="36"/>
      <c r="W6" s="36"/>
    </row>
    <row r="7" spans="1:26" ht="14.45" customHeight="1" x14ac:dyDescent="0.2">
      <c r="D7" s="3"/>
      <c r="E7" s="3"/>
      <c r="F7" s="3"/>
      <c r="G7" s="3"/>
      <c r="H7" s="3"/>
      <c r="I7" s="3"/>
      <c r="J7" s="37" t="s">
        <v>58</v>
      </c>
      <c r="K7" s="37"/>
      <c r="L7" s="37"/>
      <c r="N7" s="3"/>
      <c r="O7" s="3"/>
      <c r="P7" s="3"/>
      <c r="Q7" s="3"/>
      <c r="R7" s="3"/>
      <c r="S7" s="3"/>
      <c r="T7" s="3"/>
      <c r="U7" s="37" t="s">
        <v>58</v>
      </c>
      <c r="V7" s="37"/>
      <c r="W7" s="37"/>
    </row>
    <row r="8" spans="1:26" ht="14.45" customHeight="1" x14ac:dyDescent="0.2">
      <c r="A8" s="36" t="s">
        <v>87</v>
      </c>
      <c r="B8" s="36"/>
      <c r="D8" s="2" t="s">
        <v>88</v>
      </c>
      <c r="F8" s="2" t="s">
        <v>89</v>
      </c>
      <c r="H8" s="2" t="s">
        <v>90</v>
      </c>
      <c r="J8" s="4" t="s">
        <v>63</v>
      </c>
      <c r="K8" s="3"/>
      <c r="L8" s="4" t="s">
        <v>71</v>
      </c>
      <c r="N8" s="2" t="s">
        <v>88</v>
      </c>
      <c r="P8" s="36" t="s">
        <v>89</v>
      </c>
      <c r="Q8" s="36"/>
      <c r="S8" s="2" t="s">
        <v>90</v>
      </c>
      <c r="U8" s="4" t="s">
        <v>63</v>
      </c>
      <c r="V8" s="3"/>
      <c r="W8" s="4" t="s">
        <v>71</v>
      </c>
    </row>
    <row r="9" spans="1:26" ht="21.75" customHeight="1" x14ac:dyDescent="0.2">
      <c r="A9" s="38" t="s">
        <v>42</v>
      </c>
      <c r="B9" s="38"/>
      <c r="D9" s="10">
        <v>2677649511</v>
      </c>
      <c r="E9" s="11"/>
      <c r="F9" s="10">
        <v>834862218</v>
      </c>
      <c r="G9" s="11"/>
      <c r="H9" s="10">
        <v>8282611019</v>
      </c>
      <c r="I9" s="11"/>
      <c r="J9" s="10">
        <f>D9+F9+H9</f>
        <v>11795122748</v>
      </c>
      <c r="K9" s="11"/>
      <c r="L9" s="12">
        <f>J9/درآمد!$F$13*100</f>
        <v>0.45553365846450011</v>
      </c>
      <c r="M9" s="11"/>
      <c r="N9" s="10">
        <v>2677649511</v>
      </c>
      <c r="O9" s="11"/>
      <c r="P9" s="39">
        <v>7351464500</v>
      </c>
      <c r="Q9" s="39"/>
      <c r="R9" s="11"/>
      <c r="S9" s="10">
        <v>8282611019</v>
      </c>
      <c r="T9" s="11"/>
      <c r="U9" s="10">
        <v>18311725030</v>
      </c>
      <c r="V9" s="11"/>
      <c r="W9" s="12">
        <f>U9/11379978604729*100</f>
        <v>0.1609117702768833</v>
      </c>
      <c r="Z9" s="31"/>
    </row>
    <row r="10" spans="1:26" ht="21.75" customHeight="1" x14ac:dyDescent="0.2">
      <c r="A10" s="40" t="s">
        <v>53</v>
      </c>
      <c r="B10" s="40"/>
      <c r="D10" s="13">
        <v>0</v>
      </c>
      <c r="E10" s="11"/>
      <c r="F10" s="13">
        <v>0</v>
      </c>
      <c r="G10" s="11"/>
      <c r="H10" s="13">
        <v>554430889</v>
      </c>
      <c r="I10" s="11"/>
      <c r="J10" s="13">
        <f t="shared" ref="J10:J64" si="0">D10+F10+H10</f>
        <v>554430889</v>
      </c>
      <c r="K10" s="11"/>
      <c r="L10" s="14">
        <f>J10/درآمد!$F$13*100</f>
        <v>2.1412403806880261E-2</v>
      </c>
      <c r="M10" s="11"/>
      <c r="N10" s="13">
        <v>254506803</v>
      </c>
      <c r="O10" s="11"/>
      <c r="P10" s="41">
        <v>0</v>
      </c>
      <c r="Q10" s="41"/>
      <c r="R10" s="11"/>
      <c r="S10" s="13">
        <v>3378721958</v>
      </c>
      <c r="T10" s="11"/>
      <c r="U10" s="13">
        <v>3633228761</v>
      </c>
      <c r="V10" s="11"/>
      <c r="W10" s="14">
        <f t="shared" ref="W10:W64" si="1">U10/11379978604729*100</f>
        <v>3.1926499048866366E-2</v>
      </c>
    </row>
    <row r="11" spans="1:26" ht="21.75" customHeight="1" x14ac:dyDescent="0.2">
      <c r="A11" s="40" t="s">
        <v>48</v>
      </c>
      <c r="B11" s="40"/>
      <c r="D11" s="13">
        <v>0</v>
      </c>
      <c r="E11" s="11"/>
      <c r="F11" s="13">
        <v>486361754560</v>
      </c>
      <c r="G11" s="11"/>
      <c r="H11" s="13">
        <v>41627928432</v>
      </c>
      <c r="I11" s="11"/>
      <c r="J11" s="13">
        <f t="shared" si="0"/>
        <v>527989682992</v>
      </c>
      <c r="K11" s="11"/>
      <c r="L11" s="14">
        <f>J11/درآمد!$F$13*100</f>
        <v>20.391230940402028</v>
      </c>
      <c r="M11" s="11"/>
      <c r="N11" s="13">
        <v>23811259500</v>
      </c>
      <c r="O11" s="11"/>
      <c r="P11" s="41">
        <v>2008090063753</v>
      </c>
      <c r="Q11" s="41"/>
      <c r="R11" s="11"/>
      <c r="S11" s="13">
        <v>102948164910</v>
      </c>
      <c r="T11" s="11"/>
      <c r="U11" s="13">
        <v>2134849488163</v>
      </c>
      <c r="V11" s="11"/>
      <c r="W11" s="14">
        <f t="shared" si="1"/>
        <v>18.759696852820564</v>
      </c>
    </row>
    <row r="12" spans="1:26" ht="21.75" customHeight="1" x14ac:dyDescent="0.2">
      <c r="A12" s="40" t="s">
        <v>91</v>
      </c>
      <c r="B12" s="40"/>
      <c r="D12" s="13">
        <v>0</v>
      </c>
      <c r="E12" s="11"/>
      <c r="F12" s="13">
        <v>0</v>
      </c>
      <c r="G12" s="11"/>
      <c r="H12" s="13">
        <v>0</v>
      </c>
      <c r="I12" s="11"/>
      <c r="J12" s="13">
        <f t="shared" si="0"/>
        <v>0</v>
      </c>
      <c r="K12" s="11"/>
      <c r="L12" s="14">
        <f>J12/درآمد!$F$13*100</f>
        <v>0</v>
      </c>
      <c r="M12" s="11"/>
      <c r="N12" s="13">
        <v>0</v>
      </c>
      <c r="O12" s="11"/>
      <c r="P12" s="41">
        <v>0</v>
      </c>
      <c r="Q12" s="41"/>
      <c r="R12" s="11"/>
      <c r="S12" s="13">
        <v>59279081062</v>
      </c>
      <c r="T12" s="11"/>
      <c r="U12" s="13">
        <v>59279081062</v>
      </c>
      <c r="V12" s="11"/>
      <c r="W12" s="14">
        <f t="shared" si="1"/>
        <v>0.52090678832529891</v>
      </c>
    </row>
    <row r="13" spans="1:26" ht="21.75" customHeight="1" x14ac:dyDescent="0.2">
      <c r="A13" s="40" t="s">
        <v>92</v>
      </c>
      <c r="B13" s="40"/>
      <c r="D13" s="13">
        <v>0</v>
      </c>
      <c r="E13" s="11"/>
      <c r="F13" s="13">
        <v>0</v>
      </c>
      <c r="G13" s="11"/>
      <c r="H13" s="13">
        <v>0</v>
      </c>
      <c r="I13" s="11"/>
      <c r="J13" s="13">
        <f t="shared" si="0"/>
        <v>0</v>
      </c>
      <c r="K13" s="11"/>
      <c r="L13" s="14">
        <f>J13/درآمد!$F$13*100</f>
        <v>0</v>
      </c>
      <c r="M13" s="11"/>
      <c r="N13" s="13">
        <v>0</v>
      </c>
      <c r="O13" s="11"/>
      <c r="P13" s="41">
        <v>0</v>
      </c>
      <c r="Q13" s="41"/>
      <c r="R13" s="11"/>
      <c r="S13" s="13">
        <v>1765589848</v>
      </c>
      <c r="T13" s="11"/>
      <c r="U13" s="13">
        <v>1765589848</v>
      </c>
      <c r="V13" s="11"/>
      <c r="W13" s="14">
        <f t="shared" si="1"/>
        <v>1.5514878448596569E-2</v>
      </c>
    </row>
    <row r="14" spans="1:26" ht="21.75" customHeight="1" x14ac:dyDescent="0.2">
      <c r="A14" s="40" t="s">
        <v>36</v>
      </c>
      <c r="B14" s="40"/>
      <c r="D14" s="13">
        <v>0</v>
      </c>
      <c r="E14" s="11"/>
      <c r="F14" s="13">
        <v>26633789365</v>
      </c>
      <c r="G14" s="11"/>
      <c r="H14" s="13">
        <v>0</v>
      </c>
      <c r="I14" s="11"/>
      <c r="J14" s="13">
        <f t="shared" si="0"/>
        <v>26633789365</v>
      </c>
      <c r="K14" s="11"/>
      <c r="L14" s="14">
        <f>J14/درآمد!$F$13*100</f>
        <v>1.0286105339826637</v>
      </c>
      <c r="M14" s="11"/>
      <c r="N14" s="13">
        <v>36583660160</v>
      </c>
      <c r="O14" s="11"/>
      <c r="P14" s="41">
        <v>226051821424</v>
      </c>
      <c r="Q14" s="41"/>
      <c r="R14" s="11"/>
      <c r="S14" s="13">
        <v>11989797293</v>
      </c>
      <c r="T14" s="11"/>
      <c r="U14" s="13">
        <v>274625278877</v>
      </c>
      <c r="V14" s="11"/>
      <c r="W14" s="14">
        <f t="shared" si="1"/>
        <v>2.4132319437127787</v>
      </c>
    </row>
    <row r="15" spans="1:26" ht="21.75" customHeight="1" x14ac:dyDescent="0.2">
      <c r="A15" s="40" t="s">
        <v>93</v>
      </c>
      <c r="B15" s="40"/>
      <c r="D15" s="13">
        <v>0</v>
      </c>
      <c r="E15" s="11"/>
      <c r="F15" s="13">
        <v>0</v>
      </c>
      <c r="G15" s="11"/>
      <c r="H15" s="13">
        <v>0</v>
      </c>
      <c r="I15" s="11"/>
      <c r="J15" s="13">
        <f t="shared" si="0"/>
        <v>0</v>
      </c>
      <c r="K15" s="11"/>
      <c r="L15" s="14">
        <f>J15/درآمد!$F$13*100</f>
        <v>0</v>
      </c>
      <c r="M15" s="11"/>
      <c r="N15" s="13">
        <v>0</v>
      </c>
      <c r="O15" s="11"/>
      <c r="P15" s="41">
        <v>0</v>
      </c>
      <c r="Q15" s="41"/>
      <c r="R15" s="11"/>
      <c r="S15" s="13">
        <v>67998788132</v>
      </c>
      <c r="T15" s="11"/>
      <c r="U15" s="13">
        <v>67998788132</v>
      </c>
      <c r="V15" s="11"/>
      <c r="W15" s="14">
        <f t="shared" si="1"/>
        <v>0.59753001735647204</v>
      </c>
    </row>
    <row r="16" spans="1:26" ht="21.75" customHeight="1" x14ac:dyDescent="0.2">
      <c r="A16" s="40" t="s">
        <v>94</v>
      </c>
      <c r="B16" s="40"/>
      <c r="D16" s="13">
        <v>0</v>
      </c>
      <c r="E16" s="11"/>
      <c r="F16" s="13">
        <v>0</v>
      </c>
      <c r="G16" s="11"/>
      <c r="H16" s="13">
        <v>0</v>
      </c>
      <c r="I16" s="11"/>
      <c r="J16" s="13">
        <f t="shared" si="0"/>
        <v>0</v>
      </c>
      <c r="K16" s="11"/>
      <c r="L16" s="14">
        <f>J16/درآمد!$F$13*100</f>
        <v>0</v>
      </c>
      <c r="M16" s="11"/>
      <c r="N16" s="13">
        <v>0</v>
      </c>
      <c r="O16" s="11"/>
      <c r="P16" s="41">
        <v>0</v>
      </c>
      <c r="Q16" s="41"/>
      <c r="R16" s="11"/>
      <c r="S16" s="13">
        <v>586544136</v>
      </c>
      <c r="T16" s="11"/>
      <c r="U16" s="13">
        <v>586544136</v>
      </c>
      <c r="V16" s="11"/>
      <c r="W16" s="14">
        <f t="shared" si="1"/>
        <v>5.1541760874335828E-3</v>
      </c>
    </row>
    <row r="17" spans="1:23" ht="21.75" customHeight="1" x14ac:dyDescent="0.2">
      <c r="A17" s="40" t="s">
        <v>95</v>
      </c>
      <c r="B17" s="40"/>
      <c r="D17" s="13">
        <v>0</v>
      </c>
      <c r="E17" s="11"/>
      <c r="F17" s="13">
        <v>0</v>
      </c>
      <c r="G17" s="11"/>
      <c r="H17" s="13">
        <v>0</v>
      </c>
      <c r="I17" s="11"/>
      <c r="J17" s="13">
        <f t="shared" si="0"/>
        <v>0</v>
      </c>
      <c r="K17" s="11"/>
      <c r="L17" s="14">
        <f>J17/درآمد!$F$13*100</f>
        <v>0</v>
      </c>
      <c r="M17" s="11"/>
      <c r="N17" s="13">
        <v>0</v>
      </c>
      <c r="O17" s="11"/>
      <c r="P17" s="41">
        <v>0</v>
      </c>
      <c r="Q17" s="41"/>
      <c r="R17" s="11"/>
      <c r="S17" s="13">
        <v>4238680822</v>
      </c>
      <c r="T17" s="11"/>
      <c r="U17" s="13">
        <v>4238680822</v>
      </c>
      <c r="V17" s="11"/>
      <c r="W17" s="14">
        <f t="shared" si="1"/>
        <v>3.7246825931980199E-2</v>
      </c>
    </row>
    <row r="18" spans="1:23" ht="21.75" customHeight="1" x14ac:dyDescent="0.2">
      <c r="A18" s="40" t="s">
        <v>96</v>
      </c>
      <c r="B18" s="40"/>
      <c r="D18" s="13">
        <v>0</v>
      </c>
      <c r="E18" s="11"/>
      <c r="F18" s="13">
        <v>0</v>
      </c>
      <c r="G18" s="11"/>
      <c r="H18" s="13">
        <v>0</v>
      </c>
      <c r="I18" s="11"/>
      <c r="J18" s="13">
        <f t="shared" si="0"/>
        <v>0</v>
      </c>
      <c r="K18" s="11"/>
      <c r="L18" s="14">
        <f>J18/درآمد!$F$13*100</f>
        <v>0</v>
      </c>
      <c r="M18" s="11"/>
      <c r="N18" s="13">
        <v>0</v>
      </c>
      <c r="O18" s="11"/>
      <c r="P18" s="41">
        <v>0</v>
      </c>
      <c r="Q18" s="41"/>
      <c r="R18" s="11"/>
      <c r="S18" s="13">
        <v>443206519</v>
      </c>
      <c r="T18" s="11"/>
      <c r="U18" s="13">
        <v>443206519</v>
      </c>
      <c r="V18" s="11"/>
      <c r="W18" s="14">
        <f t="shared" si="1"/>
        <v>3.8946164522297394E-3</v>
      </c>
    </row>
    <row r="19" spans="1:23" ht="21.75" customHeight="1" x14ac:dyDescent="0.2">
      <c r="A19" s="40" t="s">
        <v>97</v>
      </c>
      <c r="B19" s="40"/>
      <c r="D19" s="13">
        <v>0</v>
      </c>
      <c r="E19" s="11"/>
      <c r="F19" s="13">
        <v>0</v>
      </c>
      <c r="G19" s="11"/>
      <c r="H19" s="13">
        <v>0</v>
      </c>
      <c r="I19" s="11"/>
      <c r="J19" s="13">
        <f t="shared" si="0"/>
        <v>0</v>
      </c>
      <c r="K19" s="11"/>
      <c r="L19" s="14">
        <f>J19/درآمد!$F$13*100</f>
        <v>0</v>
      </c>
      <c r="M19" s="11"/>
      <c r="N19" s="13">
        <v>0</v>
      </c>
      <c r="O19" s="11"/>
      <c r="P19" s="41">
        <v>0</v>
      </c>
      <c r="Q19" s="41"/>
      <c r="R19" s="11"/>
      <c r="S19" s="13">
        <v>2051855628</v>
      </c>
      <c r="T19" s="11"/>
      <c r="U19" s="13">
        <v>2051855628</v>
      </c>
      <c r="V19" s="11"/>
      <c r="W19" s="14">
        <f t="shared" si="1"/>
        <v>1.8030399698179947E-2</v>
      </c>
    </row>
    <row r="20" spans="1:23" ht="21.75" customHeight="1" x14ac:dyDescent="0.2">
      <c r="A20" s="40" t="s">
        <v>41</v>
      </c>
      <c r="B20" s="40"/>
      <c r="D20" s="13">
        <v>0</v>
      </c>
      <c r="E20" s="11"/>
      <c r="F20" s="13">
        <v>6878865426</v>
      </c>
      <c r="G20" s="11"/>
      <c r="H20" s="13">
        <v>0</v>
      </c>
      <c r="I20" s="11"/>
      <c r="J20" s="13">
        <f t="shared" si="0"/>
        <v>6878865426</v>
      </c>
      <c r="K20" s="11"/>
      <c r="L20" s="14">
        <f>J20/درآمد!$F$13*100</f>
        <v>0.26566529238723458</v>
      </c>
      <c r="M20" s="11"/>
      <c r="N20" s="13">
        <v>18240422630</v>
      </c>
      <c r="O20" s="11"/>
      <c r="P20" s="41">
        <v>214523508228</v>
      </c>
      <c r="Q20" s="41"/>
      <c r="R20" s="11"/>
      <c r="S20" s="13">
        <v>35200326182</v>
      </c>
      <c r="T20" s="11"/>
      <c r="U20" s="13">
        <v>267964257040</v>
      </c>
      <c r="V20" s="11"/>
      <c r="W20" s="14">
        <f t="shared" si="1"/>
        <v>2.3546991285963075</v>
      </c>
    </row>
    <row r="21" spans="1:23" ht="21.75" customHeight="1" x14ac:dyDescent="0.2">
      <c r="A21" s="40" t="s">
        <v>98</v>
      </c>
      <c r="B21" s="40"/>
      <c r="D21" s="13">
        <v>0</v>
      </c>
      <c r="E21" s="11"/>
      <c r="F21" s="13">
        <v>0</v>
      </c>
      <c r="G21" s="11"/>
      <c r="H21" s="13">
        <v>0</v>
      </c>
      <c r="I21" s="11"/>
      <c r="J21" s="13">
        <f t="shared" si="0"/>
        <v>0</v>
      </c>
      <c r="K21" s="11"/>
      <c r="L21" s="14">
        <f>J21/درآمد!$F$13*100</f>
        <v>0</v>
      </c>
      <c r="M21" s="11"/>
      <c r="N21" s="13">
        <v>0</v>
      </c>
      <c r="O21" s="11"/>
      <c r="P21" s="41">
        <v>0</v>
      </c>
      <c r="Q21" s="41"/>
      <c r="R21" s="11"/>
      <c r="S21" s="13">
        <v>16259818317</v>
      </c>
      <c r="T21" s="11"/>
      <c r="U21" s="13">
        <v>16259818317</v>
      </c>
      <c r="V21" s="11"/>
      <c r="W21" s="14">
        <f t="shared" si="1"/>
        <v>0.14288092167627769</v>
      </c>
    </row>
    <row r="22" spans="1:23" ht="21.75" customHeight="1" x14ac:dyDescent="0.2">
      <c r="A22" s="40" t="s">
        <v>20</v>
      </c>
      <c r="B22" s="40"/>
      <c r="D22" s="13">
        <v>0</v>
      </c>
      <c r="E22" s="11"/>
      <c r="F22" s="13">
        <v>15795330367</v>
      </c>
      <c r="G22" s="11"/>
      <c r="H22" s="13">
        <v>0</v>
      </c>
      <c r="I22" s="11"/>
      <c r="J22" s="13">
        <f t="shared" si="0"/>
        <v>15795330367</v>
      </c>
      <c r="K22" s="11"/>
      <c r="L22" s="14">
        <f>J22/درآمد!$F$13*100</f>
        <v>0.61002371763829011</v>
      </c>
      <c r="M22" s="11"/>
      <c r="N22" s="13">
        <v>6975393012</v>
      </c>
      <c r="O22" s="11"/>
      <c r="P22" s="41">
        <v>183697547965</v>
      </c>
      <c r="Q22" s="41"/>
      <c r="R22" s="11"/>
      <c r="S22" s="13">
        <v>19212523703</v>
      </c>
      <c r="T22" s="11"/>
      <c r="U22" s="13">
        <v>209885464680</v>
      </c>
      <c r="V22" s="11"/>
      <c r="W22" s="14">
        <f t="shared" si="1"/>
        <v>1.8443397124910339</v>
      </c>
    </row>
    <row r="23" spans="1:23" ht="21.75" customHeight="1" x14ac:dyDescent="0.2">
      <c r="A23" s="40" t="s">
        <v>55</v>
      </c>
      <c r="B23" s="40"/>
      <c r="D23" s="13">
        <v>0</v>
      </c>
      <c r="E23" s="11"/>
      <c r="F23" s="13">
        <v>1597207405</v>
      </c>
      <c r="G23" s="11"/>
      <c r="H23" s="13">
        <v>0</v>
      </c>
      <c r="I23" s="11"/>
      <c r="J23" s="13">
        <f t="shared" si="0"/>
        <v>1597207405</v>
      </c>
      <c r="K23" s="11"/>
      <c r="L23" s="14">
        <f>J23/درآمد!$F$13*100</f>
        <v>6.1684964885135293E-2</v>
      </c>
      <c r="M23" s="11"/>
      <c r="N23" s="13">
        <v>257763000</v>
      </c>
      <c r="O23" s="11"/>
      <c r="P23" s="41">
        <v>2824566538</v>
      </c>
      <c r="Q23" s="41"/>
      <c r="R23" s="11"/>
      <c r="S23" s="13">
        <v>837746628</v>
      </c>
      <c r="T23" s="11"/>
      <c r="U23" s="13">
        <v>3920076166</v>
      </c>
      <c r="V23" s="11"/>
      <c r="W23" s="14">
        <f t="shared" si="1"/>
        <v>3.4447131248304765E-2</v>
      </c>
    </row>
    <row r="24" spans="1:23" ht="21.75" customHeight="1" x14ac:dyDescent="0.2">
      <c r="A24" s="40" t="s">
        <v>99</v>
      </c>
      <c r="B24" s="40"/>
      <c r="D24" s="13">
        <v>0</v>
      </c>
      <c r="E24" s="11"/>
      <c r="F24" s="13">
        <v>0</v>
      </c>
      <c r="G24" s="11"/>
      <c r="H24" s="13">
        <v>0</v>
      </c>
      <c r="I24" s="11"/>
      <c r="J24" s="13">
        <f t="shared" si="0"/>
        <v>0</v>
      </c>
      <c r="K24" s="11"/>
      <c r="L24" s="14">
        <f>J24/درآمد!$F$13*100</f>
        <v>0</v>
      </c>
      <c r="M24" s="11"/>
      <c r="N24" s="13">
        <v>24308894654</v>
      </c>
      <c r="O24" s="11"/>
      <c r="P24" s="41">
        <v>0</v>
      </c>
      <c r="Q24" s="41"/>
      <c r="R24" s="11"/>
      <c r="S24" s="13">
        <v>99683431747</v>
      </c>
      <c r="T24" s="11"/>
      <c r="U24" s="13">
        <v>123992326401</v>
      </c>
      <c r="V24" s="11"/>
      <c r="W24" s="14">
        <f t="shared" si="1"/>
        <v>1.0895655493541478</v>
      </c>
    </row>
    <row r="25" spans="1:23" ht="21.75" customHeight="1" x14ac:dyDescent="0.2">
      <c r="A25" s="40" t="s">
        <v>100</v>
      </c>
      <c r="B25" s="40"/>
      <c r="D25" s="13">
        <v>0</v>
      </c>
      <c r="E25" s="11"/>
      <c r="F25" s="13">
        <v>0</v>
      </c>
      <c r="G25" s="11"/>
      <c r="H25" s="13">
        <v>0</v>
      </c>
      <c r="I25" s="11"/>
      <c r="J25" s="13">
        <f t="shared" si="0"/>
        <v>0</v>
      </c>
      <c r="K25" s="11"/>
      <c r="L25" s="14">
        <f>J25/درآمد!$F$13*100</f>
        <v>0</v>
      </c>
      <c r="M25" s="11"/>
      <c r="N25" s="13">
        <v>0</v>
      </c>
      <c r="O25" s="11"/>
      <c r="P25" s="41">
        <v>0</v>
      </c>
      <c r="Q25" s="41"/>
      <c r="R25" s="11"/>
      <c r="S25" s="13">
        <v>5878009268</v>
      </c>
      <c r="T25" s="11"/>
      <c r="U25" s="13">
        <v>5878009268</v>
      </c>
      <c r="V25" s="11"/>
      <c r="W25" s="14">
        <f t="shared" si="1"/>
        <v>5.1652199640844387E-2</v>
      </c>
    </row>
    <row r="26" spans="1:23" ht="21.75" customHeight="1" x14ac:dyDescent="0.2">
      <c r="A26" s="40" t="s">
        <v>101</v>
      </c>
      <c r="B26" s="40"/>
      <c r="D26" s="13">
        <v>0</v>
      </c>
      <c r="E26" s="11"/>
      <c r="F26" s="13">
        <v>0</v>
      </c>
      <c r="G26" s="11"/>
      <c r="H26" s="13">
        <v>0</v>
      </c>
      <c r="I26" s="11"/>
      <c r="J26" s="13">
        <f t="shared" si="0"/>
        <v>0</v>
      </c>
      <c r="K26" s="11"/>
      <c r="L26" s="14">
        <f>J26/درآمد!$F$13*100</f>
        <v>0</v>
      </c>
      <c r="M26" s="11"/>
      <c r="N26" s="13">
        <v>0</v>
      </c>
      <c r="O26" s="11"/>
      <c r="P26" s="41">
        <v>0</v>
      </c>
      <c r="Q26" s="41"/>
      <c r="R26" s="11"/>
      <c r="S26" s="13">
        <v>0</v>
      </c>
      <c r="T26" s="11"/>
      <c r="U26" s="13">
        <v>0</v>
      </c>
      <c r="V26" s="11"/>
      <c r="W26" s="14">
        <f t="shared" si="1"/>
        <v>0</v>
      </c>
    </row>
    <row r="27" spans="1:23" ht="21.75" customHeight="1" x14ac:dyDescent="0.2">
      <c r="A27" s="40" t="s">
        <v>102</v>
      </c>
      <c r="B27" s="40"/>
      <c r="D27" s="13">
        <v>0</v>
      </c>
      <c r="E27" s="11"/>
      <c r="F27" s="13">
        <v>0</v>
      </c>
      <c r="G27" s="11"/>
      <c r="H27" s="13">
        <v>0</v>
      </c>
      <c r="I27" s="11"/>
      <c r="J27" s="13">
        <f t="shared" si="0"/>
        <v>0</v>
      </c>
      <c r="K27" s="11"/>
      <c r="L27" s="14">
        <f>J27/درآمد!$F$13*100</f>
        <v>0</v>
      </c>
      <c r="M27" s="11"/>
      <c r="N27" s="13">
        <v>0</v>
      </c>
      <c r="O27" s="11"/>
      <c r="P27" s="41">
        <v>0</v>
      </c>
      <c r="Q27" s="41"/>
      <c r="R27" s="11"/>
      <c r="S27" s="13">
        <v>91983471</v>
      </c>
      <c r="T27" s="11"/>
      <c r="U27" s="13">
        <v>91983471</v>
      </c>
      <c r="V27" s="11"/>
      <c r="W27" s="14">
        <f t="shared" si="1"/>
        <v>8.08292125977951E-4</v>
      </c>
    </row>
    <row r="28" spans="1:23" ht="21.75" customHeight="1" x14ac:dyDescent="0.2">
      <c r="A28" s="40" t="s">
        <v>103</v>
      </c>
      <c r="B28" s="40"/>
      <c r="D28" s="13">
        <v>0</v>
      </c>
      <c r="E28" s="11"/>
      <c r="F28" s="13">
        <v>0</v>
      </c>
      <c r="G28" s="11"/>
      <c r="H28" s="13">
        <v>0</v>
      </c>
      <c r="I28" s="11"/>
      <c r="J28" s="13">
        <f t="shared" si="0"/>
        <v>0</v>
      </c>
      <c r="K28" s="11"/>
      <c r="L28" s="14">
        <f>J28/درآمد!$F$13*100</f>
        <v>0</v>
      </c>
      <c r="M28" s="11"/>
      <c r="N28" s="13">
        <v>0</v>
      </c>
      <c r="O28" s="11"/>
      <c r="P28" s="41">
        <v>0</v>
      </c>
      <c r="Q28" s="41"/>
      <c r="R28" s="11"/>
      <c r="S28" s="13">
        <v>22861217</v>
      </c>
      <c r="T28" s="11"/>
      <c r="U28" s="13">
        <v>22861217</v>
      </c>
      <c r="V28" s="11"/>
      <c r="W28" s="14">
        <f t="shared" si="1"/>
        <v>2.0088980651070752E-4</v>
      </c>
    </row>
    <row r="29" spans="1:23" ht="21.75" customHeight="1" x14ac:dyDescent="0.2">
      <c r="A29" s="40" t="s">
        <v>104</v>
      </c>
      <c r="B29" s="40"/>
      <c r="D29" s="13">
        <v>0</v>
      </c>
      <c r="E29" s="11"/>
      <c r="F29" s="13">
        <v>0</v>
      </c>
      <c r="G29" s="11"/>
      <c r="H29" s="13">
        <v>0</v>
      </c>
      <c r="I29" s="11"/>
      <c r="J29" s="13">
        <f t="shared" si="0"/>
        <v>0</v>
      </c>
      <c r="K29" s="11"/>
      <c r="L29" s="14">
        <f>J29/درآمد!$F$13*100</f>
        <v>0</v>
      </c>
      <c r="M29" s="11"/>
      <c r="N29" s="13">
        <v>0</v>
      </c>
      <c r="O29" s="11"/>
      <c r="P29" s="41">
        <v>0</v>
      </c>
      <c r="Q29" s="41"/>
      <c r="R29" s="11"/>
      <c r="S29" s="13">
        <v>2084704740</v>
      </c>
      <c r="T29" s="11"/>
      <c r="U29" s="13">
        <v>2084704740</v>
      </c>
      <c r="V29" s="11"/>
      <c r="W29" s="14">
        <f t="shared" si="1"/>
        <v>1.8319056761088214E-2</v>
      </c>
    </row>
    <row r="30" spans="1:23" ht="21.75" customHeight="1" x14ac:dyDescent="0.2">
      <c r="A30" s="40" t="s">
        <v>105</v>
      </c>
      <c r="B30" s="40"/>
      <c r="D30" s="13">
        <v>0</v>
      </c>
      <c r="E30" s="11"/>
      <c r="F30" s="13">
        <v>0</v>
      </c>
      <c r="G30" s="11"/>
      <c r="H30" s="13">
        <v>0</v>
      </c>
      <c r="I30" s="11"/>
      <c r="J30" s="13">
        <f t="shared" si="0"/>
        <v>0</v>
      </c>
      <c r="K30" s="11"/>
      <c r="L30" s="14">
        <f>J30/درآمد!$F$13*100</f>
        <v>0</v>
      </c>
      <c r="M30" s="11"/>
      <c r="N30" s="13">
        <v>0</v>
      </c>
      <c r="O30" s="11"/>
      <c r="P30" s="41">
        <v>0</v>
      </c>
      <c r="Q30" s="41"/>
      <c r="R30" s="11"/>
      <c r="S30" s="13">
        <v>773500046</v>
      </c>
      <c r="T30" s="11"/>
      <c r="U30" s="13">
        <v>773500046</v>
      </c>
      <c r="V30" s="11"/>
      <c r="W30" s="14">
        <f t="shared" si="1"/>
        <v>6.7970254854307788E-3</v>
      </c>
    </row>
    <row r="31" spans="1:23" ht="21.75" customHeight="1" x14ac:dyDescent="0.2">
      <c r="A31" s="40" t="s">
        <v>106</v>
      </c>
      <c r="B31" s="40"/>
      <c r="D31" s="13">
        <v>0</v>
      </c>
      <c r="E31" s="11"/>
      <c r="F31" s="13">
        <v>0</v>
      </c>
      <c r="G31" s="11"/>
      <c r="H31" s="13">
        <v>0</v>
      </c>
      <c r="I31" s="11"/>
      <c r="J31" s="13">
        <f t="shared" si="0"/>
        <v>0</v>
      </c>
      <c r="K31" s="11"/>
      <c r="L31" s="14">
        <f>J31/درآمد!$F$13*100</f>
        <v>0</v>
      </c>
      <c r="M31" s="11"/>
      <c r="N31" s="13">
        <v>0</v>
      </c>
      <c r="O31" s="11"/>
      <c r="P31" s="41">
        <v>0</v>
      </c>
      <c r="Q31" s="41"/>
      <c r="R31" s="11"/>
      <c r="S31" s="13">
        <v>2489351267</v>
      </c>
      <c r="T31" s="11"/>
      <c r="U31" s="13">
        <v>2489351267</v>
      </c>
      <c r="V31" s="11"/>
      <c r="W31" s="14">
        <f t="shared" si="1"/>
        <v>2.1874832576271621E-2</v>
      </c>
    </row>
    <row r="32" spans="1:23" ht="21.75" customHeight="1" x14ac:dyDescent="0.2">
      <c r="A32" s="40" t="s">
        <v>33</v>
      </c>
      <c r="B32" s="40"/>
      <c r="D32" s="13">
        <v>0</v>
      </c>
      <c r="E32" s="11"/>
      <c r="F32" s="13">
        <v>-618680345</v>
      </c>
      <c r="G32" s="11"/>
      <c r="H32" s="13">
        <v>0</v>
      </c>
      <c r="I32" s="11"/>
      <c r="J32" s="13">
        <f t="shared" si="0"/>
        <v>-618680345</v>
      </c>
      <c r="K32" s="11"/>
      <c r="L32" s="14">
        <f>J32/درآمد!$F$13*100</f>
        <v>-2.3893750578027395E-2</v>
      </c>
      <c r="M32" s="11"/>
      <c r="N32" s="13">
        <v>0</v>
      </c>
      <c r="O32" s="11"/>
      <c r="P32" s="41">
        <v>5778714406</v>
      </c>
      <c r="Q32" s="41"/>
      <c r="R32" s="11"/>
      <c r="S32" s="13">
        <v>2214827988</v>
      </c>
      <c r="T32" s="11"/>
      <c r="U32" s="13">
        <v>7993542394</v>
      </c>
      <c r="V32" s="11"/>
      <c r="W32" s="14">
        <f t="shared" si="1"/>
        <v>7.0242156612475959E-2</v>
      </c>
    </row>
    <row r="33" spans="1:23" ht="21.75" customHeight="1" x14ac:dyDescent="0.2">
      <c r="A33" s="40" t="s">
        <v>107</v>
      </c>
      <c r="B33" s="40"/>
      <c r="D33" s="13">
        <v>0</v>
      </c>
      <c r="E33" s="11"/>
      <c r="F33" s="13">
        <v>0</v>
      </c>
      <c r="G33" s="11"/>
      <c r="H33" s="13">
        <v>0</v>
      </c>
      <c r="I33" s="11"/>
      <c r="J33" s="13">
        <f t="shared" si="0"/>
        <v>0</v>
      </c>
      <c r="K33" s="11"/>
      <c r="L33" s="14">
        <f>J33/درآمد!$F$13*100</f>
        <v>0</v>
      </c>
      <c r="M33" s="11"/>
      <c r="N33" s="13">
        <v>770000000</v>
      </c>
      <c r="O33" s="11"/>
      <c r="P33" s="41">
        <v>0</v>
      </c>
      <c r="Q33" s="41"/>
      <c r="R33" s="11"/>
      <c r="S33" s="13">
        <v>2821569210</v>
      </c>
      <c r="T33" s="11"/>
      <c r="U33" s="13">
        <v>3591569210</v>
      </c>
      <c r="V33" s="11"/>
      <c r="W33" s="14">
        <f t="shared" si="1"/>
        <v>3.1560421462545701E-2</v>
      </c>
    </row>
    <row r="34" spans="1:23" ht="21.75" customHeight="1" x14ac:dyDescent="0.2">
      <c r="A34" s="40" t="s">
        <v>49</v>
      </c>
      <c r="B34" s="40"/>
      <c r="D34" s="13">
        <v>0</v>
      </c>
      <c r="E34" s="11"/>
      <c r="F34" s="13">
        <v>94573728973</v>
      </c>
      <c r="G34" s="11"/>
      <c r="H34" s="13">
        <v>0</v>
      </c>
      <c r="I34" s="11"/>
      <c r="J34" s="13">
        <f t="shared" si="0"/>
        <v>94573728973</v>
      </c>
      <c r="K34" s="11"/>
      <c r="L34" s="14">
        <f>J34/درآمد!$F$13*100</f>
        <v>3.6524856649758686</v>
      </c>
      <c r="M34" s="11"/>
      <c r="N34" s="13">
        <v>46511067000</v>
      </c>
      <c r="O34" s="11"/>
      <c r="P34" s="41">
        <f>430332427544+1373</f>
        <v>430332428917</v>
      </c>
      <c r="Q34" s="41"/>
      <c r="R34" s="11"/>
      <c r="S34" s="13">
        <v>0</v>
      </c>
      <c r="T34" s="11"/>
      <c r="U34" s="13">
        <f>N34+S34+P34</f>
        <v>476843495917</v>
      </c>
      <c r="V34" s="11"/>
      <c r="W34" s="14">
        <f>U34/11379978604729*100</f>
        <v>4.1901967699556621</v>
      </c>
    </row>
    <row r="35" spans="1:23" ht="21.75" customHeight="1" x14ac:dyDescent="0.2">
      <c r="A35" s="40" t="s">
        <v>27</v>
      </c>
      <c r="B35" s="40"/>
      <c r="D35" s="13">
        <v>0</v>
      </c>
      <c r="E35" s="11"/>
      <c r="F35" s="13">
        <v>-10885435232</v>
      </c>
      <c r="G35" s="11"/>
      <c r="H35" s="13">
        <v>0</v>
      </c>
      <c r="I35" s="11"/>
      <c r="J35" s="13">
        <f t="shared" si="0"/>
        <v>-10885435232</v>
      </c>
      <c r="K35" s="11"/>
      <c r="L35" s="14">
        <f>J35/درآمد!$F$13*100</f>
        <v>-0.42040106246898756</v>
      </c>
      <c r="M35" s="11"/>
      <c r="N35" s="13">
        <v>19029999750</v>
      </c>
      <c r="O35" s="11"/>
      <c r="P35" s="41">
        <v>62691220868</v>
      </c>
      <c r="Q35" s="41"/>
      <c r="R35" s="11"/>
      <c r="S35" s="13">
        <v>0</v>
      </c>
      <c r="T35" s="11"/>
      <c r="U35" s="13">
        <v>81721220618</v>
      </c>
      <c r="V35" s="11"/>
      <c r="W35" s="14">
        <f t="shared" si="1"/>
        <v>0.71811400931843927</v>
      </c>
    </row>
    <row r="36" spans="1:23" ht="21.75" customHeight="1" x14ac:dyDescent="0.2">
      <c r="A36" s="40" t="s">
        <v>46</v>
      </c>
      <c r="B36" s="40"/>
      <c r="D36" s="13">
        <v>0</v>
      </c>
      <c r="E36" s="11"/>
      <c r="F36" s="13">
        <v>61591805229</v>
      </c>
      <c r="G36" s="11"/>
      <c r="H36" s="13">
        <v>0</v>
      </c>
      <c r="I36" s="11"/>
      <c r="J36" s="13">
        <f t="shared" si="0"/>
        <v>61591805229</v>
      </c>
      <c r="K36" s="11"/>
      <c r="L36" s="14">
        <f>J36/درآمد!$F$13*100</f>
        <v>2.3787069424230203</v>
      </c>
      <c r="M36" s="11"/>
      <c r="N36" s="13">
        <v>28265764500</v>
      </c>
      <c r="O36" s="11"/>
      <c r="P36" s="41">
        <v>182643823155</v>
      </c>
      <c r="Q36" s="41"/>
      <c r="R36" s="11"/>
      <c r="S36" s="13">
        <v>0</v>
      </c>
      <c r="T36" s="11"/>
      <c r="U36" s="13">
        <v>210909587655</v>
      </c>
      <c r="V36" s="11"/>
      <c r="W36" s="14">
        <f t="shared" si="1"/>
        <v>1.853339052565139</v>
      </c>
    </row>
    <row r="37" spans="1:23" ht="21.75" customHeight="1" x14ac:dyDescent="0.2">
      <c r="A37" s="40" t="s">
        <v>30</v>
      </c>
      <c r="B37" s="40"/>
      <c r="D37" s="13">
        <v>0</v>
      </c>
      <c r="E37" s="11"/>
      <c r="F37" s="13">
        <v>124298769778</v>
      </c>
      <c r="G37" s="11"/>
      <c r="H37" s="13">
        <v>0</v>
      </c>
      <c r="I37" s="11"/>
      <c r="J37" s="13">
        <f t="shared" si="0"/>
        <v>124298769778</v>
      </c>
      <c r="K37" s="11"/>
      <c r="L37" s="14">
        <f>J37/درآمد!$F$13*100</f>
        <v>4.8004819067448823</v>
      </c>
      <c r="M37" s="11"/>
      <c r="N37" s="13">
        <v>25199289912</v>
      </c>
      <c r="O37" s="11"/>
      <c r="P37" s="41">
        <v>416849338815</v>
      </c>
      <c r="Q37" s="41"/>
      <c r="R37" s="11"/>
      <c r="S37" s="13">
        <v>0</v>
      </c>
      <c r="T37" s="11"/>
      <c r="U37" s="13">
        <v>442048628727</v>
      </c>
      <c r="V37" s="11"/>
      <c r="W37" s="14">
        <f t="shared" si="1"/>
        <v>3.8844416503850434</v>
      </c>
    </row>
    <row r="38" spans="1:23" ht="21.75" customHeight="1" x14ac:dyDescent="0.2">
      <c r="A38" s="40" t="s">
        <v>29</v>
      </c>
      <c r="B38" s="40"/>
      <c r="D38" s="13">
        <v>0</v>
      </c>
      <c r="E38" s="11"/>
      <c r="F38" s="13">
        <v>27829339527</v>
      </c>
      <c r="G38" s="11"/>
      <c r="H38" s="13">
        <v>0</v>
      </c>
      <c r="I38" s="11"/>
      <c r="J38" s="13">
        <f t="shared" si="0"/>
        <v>27829339527</v>
      </c>
      <c r="K38" s="11"/>
      <c r="L38" s="14">
        <f>J38/درآمد!$F$13*100</f>
        <v>1.0747832912153965</v>
      </c>
      <c r="M38" s="11"/>
      <c r="N38" s="13">
        <v>8011419287</v>
      </c>
      <c r="O38" s="11"/>
      <c r="P38" s="41">
        <v>176265250133</v>
      </c>
      <c r="Q38" s="41"/>
      <c r="R38" s="11"/>
      <c r="S38" s="13">
        <v>0</v>
      </c>
      <c r="T38" s="11"/>
      <c r="U38" s="13">
        <v>184276669420</v>
      </c>
      <c r="V38" s="11"/>
      <c r="W38" s="14">
        <f t="shared" si="1"/>
        <v>1.619305939146696</v>
      </c>
    </row>
    <row r="39" spans="1:23" ht="21.75" customHeight="1" x14ac:dyDescent="0.2">
      <c r="A39" s="40" t="s">
        <v>40</v>
      </c>
      <c r="B39" s="40"/>
      <c r="D39" s="13">
        <v>0</v>
      </c>
      <c r="E39" s="11"/>
      <c r="F39" s="13">
        <v>214219443750</v>
      </c>
      <c r="G39" s="11"/>
      <c r="H39" s="13">
        <v>0</v>
      </c>
      <c r="I39" s="11"/>
      <c r="J39" s="13">
        <f t="shared" si="0"/>
        <v>214219443750</v>
      </c>
      <c r="K39" s="11"/>
      <c r="L39" s="14">
        <f>J39/درآمد!$F$13*100</f>
        <v>8.2732642135677832</v>
      </c>
      <c r="M39" s="11"/>
      <c r="N39" s="13">
        <v>45909660000</v>
      </c>
      <c r="O39" s="11"/>
      <c r="P39" s="41">
        <v>354438903344</v>
      </c>
      <c r="Q39" s="41"/>
      <c r="R39" s="11"/>
      <c r="S39" s="13">
        <v>0</v>
      </c>
      <c r="T39" s="11"/>
      <c r="U39" s="13">
        <v>400348563344</v>
      </c>
      <c r="V39" s="11"/>
      <c r="W39" s="14">
        <f t="shared" si="1"/>
        <v>3.518008049484675</v>
      </c>
    </row>
    <row r="40" spans="1:23" ht="21.75" customHeight="1" x14ac:dyDescent="0.2">
      <c r="A40" s="40" t="s">
        <v>21</v>
      </c>
      <c r="B40" s="40"/>
      <c r="D40" s="13">
        <v>0</v>
      </c>
      <c r="E40" s="11"/>
      <c r="F40" s="13">
        <v>127916564546</v>
      </c>
      <c r="G40" s="11"/>
      <c r="H40" s="13">
        <v>0</v>
      </c>
      <c r="I40" s="11"/>
      <c r="J40" s="13">
        <f t="shared" si="0"/>
        <v>127916564546</v>
      </c>
      <c r="K40" s="11"/>
      <c r="L40" s="14">
        <f>J40/درآمد!$F$13*100</f>
        <v>4.9402029865039045</v>
      </c>
      <c r="M40" s="11"/>
      <c r="N40" s="13">
        <v>71190795720</v>
      </c>
      <c r="O40" s="11"/>
      <c r="P40" s="41">
        <v>815229448678</v>
      </c>
      <c r="Q40" s="41"/>
      <c r="R40" s="11"/>
      <c r="S40" s="13">
        <v>0</v>
      </c>
      <c r="T40" s="11"/>
      <c r="U40" s="13">
        <v>886420244398</v>
      </c>
      <c r="V40" s="11"/>
      <c r="W40" s="14">
        <f t="shared" si="1"/>
        <v>7.7892962296927717</v>
      </c>
    </row>
    <row r="41" spans="1:23" ht="21.75" customHeight="1" x14ac:dyDescent="0.2">
      <c r="A41" s="40" t="s">
        <v>44</v>
      </c>
      <c r="B41" s="40"/>
      <c r="D41" s="13">
        <v>0</v>
      </c>
      <c r="E41" s="11"/>
      <c r="F41" s="13">
        <v>264988491778</v>
      </c>
      <c r="G41" s="11"/>
      <c r="H41" s="13">
        <v>0</v>
      </c>
      <c r="I41" s="11"/>
      <c r="J41" s="13">
        <f t="shared" si="0"/>
        <v>264988491778</v>
      </c>
      <c r="K41" s="11"/>
      <c r="L41" s="14">
        <f>J41/درآمد!$F$13*100</f>
        <v>10.233990751057712</v>
      </c>
      <c r="M41" s="11"/>
      <c r="N41" s="13">
        <v>14687904550</v>
      </c>
      <c r="O41" s="11"/>
      <c r="P41" s="41">
        <v>775091338452</v>
      </c>
      <c r="Q41" s="41"/>
      <c r="R41" s="11"/>
      <c r="S41" s="13">
        <v>0</v>
      </c>
      <c r="T41" s="11"/>
      <c r="U41" s="13">
        <v>789779243002</v>
      </c>
      <c r="V41" s="11"/>
      <c r="W41" s="14">
        <f t="shared" si="1"/>
        <v>6.940076694641621</v>
      </c>
    </row>
    <row r="42" spans="1:23" ht="21.75" customHeight="1" x14ac:dyDescent="0.2">
      <c r="A42" s="40" t="s">
        <v>39</v>
      </c>
      <c r="B42" s="40"/>
      <c r="D42" s="13">
        <v>0</v>
      </c>
      <c r="E42" s="11"/>
      <c r="F42" s="13">
        <v>181091199111</v>
      </c>
      <c r="G42" s="11"/>
      <c r="H42" s="13">
        <v>0</v>
      </c>
      <c r="I42" s="11"/>
      <c r="J42" s="13">
        <f t="shared" si="0"/>
        <v>181091199111</v>
      </c>
      <c r="K42" s="11"/>
      <c r="L42" s="14">
        <f>J42/درآمد!$F$13*100</f>
        <v>6.9938345033963065</v>
      </c>
      <c r="M42" s="11"/>
      <c r="N42" s="13">
        <v>69462479800</v>
      </c>
      <c r="O42" s="11"/>
      <c r="P42" s="41">
        <v>244355120994</v>
      </c>
      <c r="Q42" s="41"/>
      <c r="R42" s="11"/>
      <c r="S42" s="13">
        <v>0</v>
      </c>
      <c r="T42" s="11"/>
      <c r="U42" s="13">
        <v>313817600794</v>
      </c>
      <c r="V42" s="11"/>
      <c r="W42" s="14">
        <f t="shared" si="1"/>
        <v>2.7576290931126333</v>
      </c>
    </row>
    <row r="43" spans="1:23" ht="21.75" customHeight="1" x14ac:dyDescent="0.2">
      <c r="A43" s="40" t="s">
        <v>31</v>
      </c>
      <c r="B43" s="40"/>
      <c r="D43" s="13">
        <v>0</v>
      </c>
      <c r="E43" s="11"/>
      <c r="F43" s="13">
        <v>201877807333</v>
      </c>
      <c r="G43" s="11"/>
      <c r="H43" s="13">
        <v>0</v>
      </c>
      <c r="I43" s="11"/>
      <c r="J43" s="13">
        <f t="shared" si="0"/>
        <v>201877807333</v>
      </c>
      <c r="K43" s="11"/>
      <c r="L43" s="14">
        <f>J43/درآمد!$F$13*100</f>
        <v>7.7966239183722115</v>
      </c>
      <c r="M43" s="11"/>
      <c r="N43" s="13">
        <v>10485441755</v>
      </c>
      <c r="O43" s="11"/>
      <c r="P43" s="41">
        <v>331122037086</v>
      </c>
      <c r="Q43" s="41"/>
      <c r="R43" s="11"/>
      <c r="S43" s="13">
        <v>0</v>
      </c>
      <c r="T43" s="11"/>
      <c r="U43" s="13">
        <v>341607478841</v>
      </c>
      <c r="V43" s="11"/>
      <c r="W43" s="14">
        <f t="shared" si="1"/>
        <v>3.001828832077448</v>
      </c>
    </row>
    <row r="44" spans="1:23" ht="21.75" customHeight="1" x14ac:dyDescent="0.2">
      <c r="A44" s="40" t="s">
        <v>47</v>
      </c>
      <c r="B44" s="40"/>
      <c r="D44" s="13">
        <v>0</v>
      </c>
      <c r="E44" s="11"/>
      <c r="F44" s="13">
        <v>136391515974</v>
      </c>
      <c r="G44" s="11"/>
      <c r="H44" s="13">
        <v>0</v>
      </c>
      <c r="I44" s="11"/>
      <c r="J44" s="13">
        <f t="shared" si="0"/>
        <v>136391515974</v>
      </c>
      <c r="K44" s="11"/>
      <c r="L44" s="14">
        <f>J44/درآمد!$F$13*100</f>
        <v>5.2675099346202687</v>
      </c>
      <c r="M44" s="11"/>
      <c r="N44" s="13">
        <v>27093623130</v>
      </c>
      <c r="O44" s="11"/>
      <c r="P44" s="41">
        <v>405092655287</v>
      </c>
      <c r="Q44" s="41"/>
      <c r="R44" s="11"/>
      <c r="S44" s="13">
        <v>0</v>
      </c>
      <c r="T44" s="11"/>
      <c r="U44" s="13">
        <v>432186278417</v>
      </c>
      <c r="V44" s="11"/>
      <c r="W44" s="14">
        <f t="shared" si="1"/>
        <v>3.7977776007188901</v>
      </c>
    </row>
    <row r="45" spans="1:23" ht="21.75" customHeight="1" x14ac:dyDescent="0.2">
      <c r="A45" s="40" t="s">
        <v>51</v>
      </c>
      <c r="B45" s="40"/>
      <c r="D45" s="13">
        <v>0</v>
      </c>
      <c r="E45" s="11"/>
      <c r="F45" s="13">
        <v>69123170546</v>
      </c>
      <c r="G45" s="11"/>
      <c r="H45" s="13">
        <v>0</v>
      </c>
      <c r="I45" s="11"/>
      <c r="J45" s="13">
        <f t="shared" si="0"/>
        <v>69123170546</v>
      </c>
      <c r="K45" s="11"/>
      <c r="L45" s="14">
        <f>J45/درآمد!$F$13*100</f>
        <v>2.6695721135097217</v>
      </c>
      <c r="M45" s="11"/>
      <c r="N45" s="13">
        <v>12775762042</v>
      </c>
      <c r="O45" s="11"/>
      <c r="P45" s="41">
        <v>182122920470</v>
      </c>
      <c r="Q45" s="41"/>
      <c r="R45" s="11"/>
      <c r="S45" s="13">
        <v>0</v>
      </c>
      <c r="T45" s="11"/>
      <c r="U45" s="13">
        <v>194898682512</v>
      </c>
      <c r="V45" s="11"/>
      <c r="W45" s="14">
        <f t="shared" si="1"/>
        <v>1.7126454212401505</v>
      </c>
    </row>
    <row r="46" spans="1:23" ht="21.75" customHeight="1" x14ac:dyDescent="0.2">
      <c r="A46" s="40" t="s">
        <v>26</v>
      </c>
      <c r="B46" s="40"/>
      <c r="D46" s="13">
        <v>0</v>
      </c>
      <c r="E46" s="11"/>
      <c r="F46" s="13">
        <v>133363690585</v>
      </c>
      <c r="G46" s="11"/>
      <c r="H46" s="13">
        <v>0</v>
      </c>
      <c r="I46" s="11"/>
      <c r="J46" s="13">
        <f t="shared" si="0"/>
        <v>133363690585</v>
      </c>
      <c r="K46" s="11"/>
      <c r="L46" s="14">
        <f>J46/درآمد!$F$13*100</f>
        <v>5.1505737732838606</v>
      </c>
      <c r="M46" s="11"/>
      <c r="N46" s="13">
        <v>102182816010</v>
      </c>
      <c r="O46" s="11"/>
      <c r="P46" s="41">
        <v>673760672436</v>
      </c>
      <c r="Q46" s="41"/>
      <c r="R46" s="11"/>
      <c r="S46" s="13">
        <v>0</v>
      </c>
      <c r="T46" s="11"/>
      <c r="U46" s="13">
        <v>775943488446</v>
      </c>
      <c r="V46" s="11"/>
      <c r="W46" s="14">
        <f t="shared" si="1"/>
        <v>6.8184969005438498</v>
      </c>
    </row>
    <row r="47" spans="1:23" ht="21.75" customHeight="1" x14ac:dyDescent="0.2">
      <c r="A47" s="40" t="s">
        <v>22</v>
      </c>
      <c r="B47" s="40"/>
      <c r="D47" s="13">
        <v>0</v>
      </c>
      <c r="E47" s="11"/>
      <c r="F47" s="13">
        <v>27711693476</v>
      </c>
      <c r="G47" s="11"/>
      <c r="H47" s="13">
        <v>0</v>
      </c>
      <c r="I47" s="11"/>
      <c r="J47" s="13">
        <f t="shared" si="0"/>
        <v>27711693476</v>
      </c>
      <c r="K47" s="11"/>
      <c r="L47" s="14">
        <f>J47/درآمد!$F$13*100</f>
        <v>1.0702397407021118</v>
      </c>
      <c r="M47" s="11"/>
      <c r="N47" s="13">
        <v>55502807334</v>
      </c>
      <c r="O47" s="11"/>
      <c r="P47" s="41">
        <v>338231731668</v>
      </c>
      <c r="Q47" s="41"/>
      <c r="R47" s="11"/>
      <c r="S47" s="13">
        <v>0</v>
      </c>
      <c r="T47" s="11"/>
      <c r="U47" s="13">
        <v>393734539002</v>
      </c>
      <c r="V47" s="11"/>
      <c r="W47" s="14">
        <f t="shared" si="1"/>
        <v>3.4598882184047506</v>
      </c>
    </row>
    <row r="48" spans="1:23" ht="21.75" customHeight="1" x14ac:dyDescent="0.2">
      <c r="A48" s="40" t="s">
        <v>23</v>
      </c>
      <c r="B48" s="40"/>
      <c r="D48" s="13">
        <v>0</v>
      </c>
      <c r="E48" s="11"/>
      <c r="F48" s="13">
        <v>5637839221</v>
      </c>
      <c r="G48" s="11"/>
      <c r="H48" s="13">
        <v>0</v>
      </c>
      <c r="I48" s="11"/>
      <c r="J48" s="13">
        <f t="shared" si="0"/>
        <v>5637839221</v>
      </c>
      <c r="K48" s="11"/>
      <c r="L48" s="14">
        <f>J48/درآمد!$F$13*100</f>
        <v>0.21773622717171379</v>
      </c>
      <c r="M48" s="11"/>
      <c r="N48" s="13">
        <v>2306885507</v>
      </c>
      <c r="O48" s="11"/>
      <c r="P48" s="41">
        <v>10012985415</v>
      </c>
      <c r="Q48" s="41"/>
      <c r="R48" s="11"/>
      <c r="S48" s="13">
        <v>0</v>
      </c>
      <c r="T48" s="11"/>
      <c r="U48" s="13">
        <v>12319870922</v>
      </c>
      <c r="V48" s="11"/>
      <c r="W48" s="14">
        <f t="shared" si="1"/>
        <v>0.10825917473061349</v>
      </c>
    </row>
    <row r="49" spans="1:23" ht="21.75" customHeight="1" x14ac:dyDescent="0.2">
      <c r="A49" s="40" t="s">
        <v>52</v>
      </c>
      <c r="B49" s="40"/>
      <c r="D49" s="13">
        <v>0</v>
      </c>
      <c r="E49" s="11"/>
      <c r="F49" s="13">
        <v>13758497748</v>
      </c>
      <c r="G49" s="11"/>
      <c r="H49" s="13">
        <v>0</v>
      </c>
      <c r="I49" s="11"/>
      <c r="J49" s="13">
        <f t="shared" si="0"/>
        <v>13758497748</v>
      </c>
      <c r="K49" s="11"/>
      <c r="L49" s="14">
        <f>J49/درآمد!$F$13*100</f>
        <v>0.53136020268926376</v>
      </c>
      <c r="M49" s="11"/>
      <c r="N49" s="13">
        <v>10070411606</v>
      </c>
      <c r="O49" s="11"/>
      <c r="P49" s="41">
        <v>47990789314</v>
      </c>
      <c r="Q49" s="41"/>
      <c r="R49" s="11"/>
      <c r="S49" s="13">
        <v>0</v>
      </c>
      <c r="T49" s="11"/>
      <c r="U49" s="13">
        <v>58061200920</v>
      </c>
      <c r="V49" s="11"/>
      <c r="W49" s="14">
        <f t="shared" si="1"/>
        <v>0.51020483374083336</v>
      </c>
    </row>
    <row r="50" spans="1:23" ht="21.75" customHeight="1" x14ac:dyDescent="0.2">
      <c r="A50" s="40" t="s">
        <v>25</v>
      </c>
      <c r="B50" s="40"/>
      <c r="D50" s="13">
        <v>0</v>
      </c>
      <c r="E50" s="11"/>
      <c r="F50" s="13">
        <v>-114747225949</v>
      </c>
      <c r="G50" s="11"/>
      <c r="H50" s="13">
        <v>0</v>
      </c>
      <c r="I50" s="11"/>
      <c r="J50" s="13">
        <f t="shared" si="0"/>
        <v>-114747225949</v>
      </c>
      <c r="K50" s="11"/>
      <c r="L50" s="14">
        <f>J50/درآمد!$F$13*100</f>
        <v>-4.4315964108185124</v>
      </c>
      <c r="M50" s="11"/>
      <c r="N50" s="13">
        <v>33165848100</v>
      </c>
      <c r="O50" s="11"/>
      <c r="P50" s="41">
        <v>312101521171</v>
      </c>
      <c r="Q50" s="41"/>
      <c r="R50" s="11"/>
      <c r="S50" s="13">
        <v>0</v>
      </c>
      <c r="T50" s="11"/>
      <c r="U50" s="13">
        <v>345267369271</v>
      </c>
      <c r="V50" s="11"/>
      <c r="W50" s="14">
        <f t="shared" si="1"/>
        <v>3.033989616883134</v>
      </c>
    </row>
    <row r="51" spans="1:23" ht="21.75" customHeight="1" x14ac:dyDescent="0.2">
      <c r="A51" s="40" t="s">
        <v>35</v>
      </c>
      <c r="B51" s="40"/>
      <c r="D51" s="13">
        <v>15605043245</v>
      </c>
      <c r="E51" s="11"/>
      <c r="F51" s="13">
        <v>-4092338218</v>
      </c>
      <c r="G51" s="11"/>
      <c r="H51" s="13">
        <v>0</v>
      </c>
      <c r="I51" s="11"/>
      <c r="J51" s="13">
        <f t="shared" si="0"/>
        <v>11512705027</v>
      </c>
      <c r="K51" s="11"/>
      <c r="L51" s="14">
        <f>J51/درآمد!$F$13*100</f>
        <v>0.44462654198839979</v>
      </c>
      <c r="M51" s="11"/>
      <c r="N51" s="13">
        <v>15605043245</v>
      </c>
      <c r="O51" s="11"/>
      <c r="P51" s="41">
        <v>47978130367</v>
      </c>
      <c r="Q51" s="41"/>
      <c r="R51" s="11"/>
      <c r="S51" s="13">
        <v>0</v>
      </c>
      <c r="T51" s="11"/>
      <c r="U51" s="13">
        <v>63583173612</v>
      </c>
      <c r="V51" s="11"/>
      <c r="W51" s="14">
        <f t="shared" si="1"/>
        <v>0.55872841083881952</v>
      </c>
    </row>
    <row r="52" spans="1:23" ht="21.75" customHeight="1" x14ac:dyDescent="0.2">
      <c r="A52" s="40" t="s">
        <v>32</v>
      </c>
      <c r="B52" s="40"/>
      <c r="D52" s="13">
        <v>0</v>
      </c>
      <c r="E52" s="11"/>
      <c r="F52" s="13">
        <v>0</v>
      </c>
      <c r="G52" s="11"/>
      <c r="H52" s="13">
        <v>0</v>
      </c>
      <c r="I52" s="11"/>
      <c r="J52" s="13">
        <f t="shared" si="0"/>
        <v>0</v>
      </c>
      <c r="K52" s="11"/>
      <c r="L52" s="14">
        <f>J52/درآمد!$F$13*100</f>
        <v>0</v>
      </c>
      <c r="M52" s="11"/>
      <c r="N52" s="13">
        <v>238433850</v>
      </c>
      <c r="O52" s="11"/>
      <c r="P52" s="41">
        <v>-883934548</v>
      </c>
      <c r="Q52" s="41"/>
      <c r="R52" s="11"/>
      <c r="S52" s="13">
        <v>0</v>
      </c>
      <c r="T52" s="11"/>
      <c r="U52" s="13">
        <v>-645500698</v>
      </c>
      <c r="V52" s="11"/>
      <c r="W52" s="14">
        <f t="shared" si="1"/>
        <v>-5.6722487837697639E-3</v>
      </c>
    </row>
    <row r="53" spans="1:23" ht="21.75" customHeight="1" x14ac:dyDescent="0.2">
      <c r="A53" s="40" t="s">
        <v>34</v>
      </c>
      <c r="B53" s="40"/>
      <c r="D53" s="13">
        <v>0</v>
      </c>
      <c r="E53" s="11"/>
      <c r="F53" s="13">
        <v>15596037898</v>
      </c>
      <c r="G53" s="11"/>
      <c r="H53" s="13">
        <v>0</v>
      </c>
      <c r="I53" s="11"/>
      <c r="J53" s="13">
        <f t="shared" si="0"/>
        <v>15596037898</v>
      </c>
      <c r="K53" s="11"/>
      <c r="L53" s="14">
        <f>J53/درآمد!$F$13*100</f>
        <v>0.60232694080539229</v>
      </c>
      <c r="M53" s="11"/>
      <c r="N53" s="13">
        <v>0</v>
      </c>
      <c r="O53" s="11"/>
      <c r="P53" s="41">
        <v>131612060989</v>
      </c>
      <c r="Q53" s="41"/>
      <c r="R53" s="11"/>
      <c r="S53" s="13">
        <v>0</v>
      </c>
      <c r="T53" s="11"/>
      <c r="U53" s="13">
        <v>131612060989</v>
      </c>
      <c r="V53" s="11"/>
      <c r="W53" s="14">
        <f t="shared" si="1"/>
        <v>1.1565229211793775</v>
      </c>
    </row>
    <row r="54" spans="1:23" ht="21.75" customHeight="1" x14ac:dyDescent="0.2">
      <c r="A54" s="40" t="s">
        <v>37</v>
      </c>
      <c r="B54" s="40"/>
      <c r="D54" s="13">
        <v>0</v>
      </c>
      <c r="E54" s="11"/>
      <c r="F54" s="13">
        <v>11397913217</v>
      </c>
      <c r="G54" s="11"/>
      <c r="H54" s="13">
        <v>0</v>
      </c>
      <c r="I54" s="11"/>
      <c r="J54" s="13">
        <f t="shared" si="0"/>
        <v>11397913217</v>
      </c>
      <c r="K54" s="11"/>
      <c r="L54" s="14">
        <f>J54/درآمد!$F$13*100</f>
        <v>0.44019322371878455</v>
      </c>
      <c r="M54" s="11"/>
      <c r="N54" s="13">
        <v>0</v>
      </c>
      <c r="O54" s="11"/>
      <c r="P54" s="41">
        <v>209431474490</v>
      </c>
      <c r="Q54" s="41"/>
      <c r="R54" s="11"/>
      <c r="S54" s="13">
        <v>0</v>
      </c>
      <c r="T54" s="11"/>
      <c r="U54" s="13">
        <v>209431474490</v>
      </c>
      <c r="V54" s="11"/>
      <c r="W54" s="14">
        <f t="shared" si="1"/>
        <v>1.8403503360100331</v>
      </c>
    </row>
    <row r="55" spans="1:23" ht="21.75" customHeight="1" x14ac:dyDescent="0.2">
      <c r="A55" s="40" t="s">
        <v>24</v>
      </c>
      <c r="B55" s="40"/>
      <c r="D55" s="13">
        <v>0</v>
      </c>
      <c r="E55" s="11"/>
      <c r="F55" s="13">
        <v>-49187268485</v>
      </c>
      <c r="G55" s="11"/>
      <c r="H55" s="13">
        <v>0</v>
      </c>
      <c r="I55" s="11"/>
      <c r="J55" s="13">
        <f t="shared" si="0"/>
        <v>-49187268485</v>
      </c>
      <c r="K55" s="11"/>
      <c r="L55" s="14">
        <f>J55/درآمد!$F$13*100</f>
        <v>-1.8996374045066156</v>
      </c>
      <c r="M55" s="11"/>
      <c r="N55" s="13">
        <v>0</v>
      </c>
      <c r="O55" s="11"/>
      <c r="P55" s="41">
        <v>106348052075</v>
      </c>
      <c r="Q55" s="41"/>
      <c r="R55" s="11"/>
      <c r="S55" s="13">
        <v>0</v>
      </c>
      <c r="T55" s="11"/>
      <c r="U55" s="13">
        <v>106348052075</v>
      </c>
      <c r="V55" s="11"/>
      <c r="W55" s="14">
        <f t="shared" si="1"/>
        <v>0.93451891052595304</v>
      </c>
    </row>
    <row r="56" spans="1:23" ht="21.75" customHeight="1" x14ac:dyDescent="0.2">
      <c r="A56" s="40" t="s">
        <v>38</v>
      </c>
      <c r="B56" s="40"/>
      <c r="D56" s="13">
        <v>0</v>
      </c>
      <c r="E56" s="11"/>
      <c r="F56" s="13">
        <v>210282153640</v>
      </c>
      <c r="G56" s="11"/>
      <c r="H56" s="13">
        <v>0</v>
      </c>
      <c r="I56" s="11"/>
      <c r="J56" s="13">
        <f t="shared" si="0"/>
        <v>210282153640</v>
      </c>
      <c r="K56" s="11"/>
      <c r="L56" s="14">
        <f>J56/درآمد!$F$13*100</f>
        <v>8.1212040606924329</v>
      </c>
      <c r="M56" s="11"/>
      <c r="N56" s="13">
        <v>0</v>
      </c>
      <c r="O56" s="11"/>
      <c r="P56" s="41">
        <v>446589946776</v>
      </c>
      <c r="Q56" s="41"/>
      <c r="R56" s="11"/>
      <c r="S56" s="13">
        <v>0</v>
      </c>
      <c r="T56" s="11"/>
      <c r="U56" s="13">
        <v>446589946776</v>
      </c>
      <c r="V56" s="11"/>
      <c r="W56" s="14">
        <f t="shared" si="1"/>
        <v>3.9243478594100134</v>
      </c>
    </row>
    <row r="57" spans="1:23" ht="21.75" customHeight="1" x14ac:dyDescent="0.2">
      <c r="A57" s="40" t="s">
        <v>56</v>
      </c>
      <c r="B57" s="40"/>
      <c r="D57" s="13">
        <v>0</v>
      </c>
      <c r="E57" s="11"/>
      <c r="F57" s="13">
        <v>15521402437</v>
      </c>
      <c r="G57" s="11"/>
      <c r="H57" s="13">
        <v>0</v>
      </c>
      <c r="I57" s="11"/>
      <c r="J57" s="13">
        <f t="shared" si="0"/>
        <v>15521402437</v>
      </c>
      <c r="K57" s="11"/>
      <c r="L57" s="14">
        <f>J57/درآمد!$F$13*100</f>
        <v>0.599444481222148</v>
      </c>
      <c r="M57" s="11"/>
      <c r="N57" s="13">
        <v>0</v>
      </c>
      <c r="O57" s="11"/>
      <c r="P57" s="41">
        <v>15521402437</v>
      </c>
      <c r="Q57" s="41"/>
      <c r="R57" s="11"/>
      <c r="S57" s="13">
        <v>0</v>
      </c>
      <c r="T57" s="11"/>
      <c r="U57" s="13">
        <v>15521402437</v>
      </c>
      <c r="V57" s="11"/>
      <c r="W57" s="14">
        <f t="shared" si="1"/>
        <v>0.13639219348400192</v>
      </c>
    </row>
    <row r="58" spans="1:23" ht="21.75" customHeight="1" x14ac:dyDescent="0.2">
      <c r="A58" s="40" t="s">
        <v>28</v>
      </c>
      <c r="B58" s="40"/>
      <c r="D58" s="13">
        <v>0</v>
      </c>
      <c r="E58" s="11"/>
      <c r="F58" s="13">
        <v>6465234411</v>
      </c>
      <c r="G58" s="11"/>
      <c r="H58" s="13">
        <v>0</v>
      </c>
      <c r="I58" s="11"/>
      <c r="J58" s="13">
        <f t="shared" si="0"/>
        <v>6465234411</v>
      </c>
      <c r="K58" s="11"/>
      <c r="L58" s="14">
        <f>J58/درآمد!$F$13*100</f>
        <v>0.24969065155110731</v>
      </c>
      <c r="M58" s="11"/>
      <c r="N58" s="13">
        <v>0</v>
      </c>
      <c r="O58" s="11"/>
      <c r="P58" s="41">
        <v>7506827442</v>
      </c>
      <c r="Q58" s="41"/>
      <c r="R58" s="11"/>
      <c r="S58" s="13">
        <v>0</v>
      </c>
      <c r="T58" s="11"/>
      <c r="U58" s="13">
        <v>7506827442</v>
      </c>
      <c r="V58" s="11"/>
      <c r="W58" s="14">
        <f t="shared" si="1"/>
        <v>6.5965215777123748E-2</v>
      </c>
    </row>
    <row r="59" spans="1:23" ht="21.75" customHeight="1" x14ac:dyDescent="0.2">
      <c r="A59" s="40" t="s">
        <v>43</v>
      </c>
      <c r="B59" s="40"/>
      <c r="D59" s="13">
        <v>0</v>
      </c>
      <c r="E59" s="11"/>
      <c r="F59" s="13">
        <v>19732909652</v>
      </c>
      <c r="G59" s="11"/>
      <c r="H59" s="13">
        <v>0</v>
      </c>
      <c r="I59" s="11"/>
      <c r="J59" s="13">
        <f t="shared" si="0"/>
        <v>19732909652</v>
      </c>
      <c r="K59" s="11"/>
      <c r="L59" s="14">
        <f>J59/درآمد!$F$13*100</f>
        <v>0.76209503859967842</v>
      </c>
      <c r="M59" s="11"/>
      <c r="N59" s="13">
        <v>0</v>
      </c>
      <c r="O59" s="11"/>
      <c r="P59" s="41">
        <v>19692869213</v>
      </c>
      <c r="Q59" s="41"/>
      <c r="R59" s="11"/>
      <c r="S59" s="13">
        <v>0</v>
      </c>
      <c r="T59" s="11"/>
      <c r="U59" s="13">
        <v>19692869213</v>
      </c>
      <c r="V59" s="11"/>
      <c r="W59" s="14">
        <f t="shared" si="1"/>
        <v>0.17304838521239874</v>
      </c>
    </row>
    <row r="60" spans="1:23" ht="21.75" customHeight="1" x14ac:dyDescent="0.2">
      <c r="A60" s="40" t="s">
        <v>19</v>
      </c>
      <c r="B60" s="40"/>
      <c r="D60" s="13">
        <v>0</v>
      </c>
      <c r="E60" s="11"/>
      <c r="F60" s="13">
        <v>5609282464</v>
      </c>
      <c r="G60" s="11"/>
      <c r="H60" s="13">
        <v>0</v>
      </c>
      <c r="I60" s="11"/>
      <c r="J60" s="13">
        <f t="shared" si="0"/>
        <v>5609282464</v>
      </c>
      <c r="K60" s="11"/>
      <c r="L60" s="14">
        <f>J60/درآمد!$F$13*100</f>
        <v>0.21663335064655873</v>
      </c>
      <c r="M60" s="11"/>
      <c r="N60" s="13">
        <v>0</v>
      </c>
      <c r="O60" s="11"/>
      <c r="P60" s="41">
        <v>18136156880</v>
      </c>
      <c r="Q60" s="41"/>
      <c r="R60" s="11"/>
      <c r="S60" s="13">
        <v>0</v>
      </c>
      <c r="T60" s="11"/>
      <c r="U60" s="13">
        <v>18136156880</v>
      </c>
      <c r="V60" s="11"/>
      <c r="W60" s="14">
        <f t="shared" si="1"/>
        <v>0.15936898925682899</v>
      </c>
    </row>
    <row r="61" spans="1:23" ht="21.75" customHeight="1" x14ac:dyDescent="0.2">
      <c r="A61" s="40" t="s">
        <v>50</v>
      </c>
      <c r="B61" s="40"/>
      <c r="D61" s="13">
        <v>0</v>
      </c>
      <c r="E61" s="11"/>
      <c r="F61" s="13">
        <v>190514738878</v>
      </c>
      <c r="G61" s="11"/>
      <c r="H61" s="13">
        <v>0</v>
      </c>
      <c r="I61" s="11"/>
      <c r="J61" s="13">
        <f t="shared" si="0"/>
        <v>190514738878</v>
      </c>
      <c r="K61" s="11"/>
      <c r="L61" s="14">
        <f>J61/درآمد!$F$13*100</f>
        <v>7.3577764171398563</v>
      </c>
      <c r="M61" s="11"/>
      <c r="N61" s="13">
        <v>0</v>
      </c>
      <c r="O61" s="11"/>
      <c r="P61" s="41">
        <v>596168570638</v>
      </c>
      <c r="Q61" s="41"/>
      <c r="R61" s="11"/>
      <c r="S61" s="13">
        <v>0</v>
      </c>
      <c r="T61" s="11"/>
      <c r="U61" s="13">
        <v>596168570638</v>
      </c>
      <c r="V61" s="11"/>
      <c r="W61" s="14">
        <f t="shared" si="1"/>
        <v>5.238749485787781</v>
      </c>
    </row>
    <row r="62" spans="1:23" ht="21.75" customHeight="1" x14ac:dyDescent="0.2">
      <c r="A62" s="40" t="s">
        <v>45</v>
      </c>
      <c r="B62" s="40"/>
      <c r="D62" s="13">
        <v>0</v>
      </c>
      <c r="E62" s="11"/>
      <c r="F62" s="13">
        <v>-7244595458</v>
      </c>
      <c r="G62" s="11"/>
      <c r="H62" s="13">
        <v>0</v>
      </c>
      <c r="I62" s="11"/>
      <c r="J62" s="13">
        <f t="shared" si="0"/>
        <v>-7244595458</v>
      </c>
      <c r="K62" s="11"/>
      <c r="L62" s="14">
        <f>J62/درآمد!$F$13*100</f>
        <v>-0.2797899728205559</v>
      </c>
      <c r="M62" s="11"/>
      <c r="N62" s="13">
        <v>0</v>
      </c>
      <c r="O62" s="11"/>
      <c r="P62" s="41">
        <v>198669098556</v>
      </c>
      <c r="Q62" s="41"/>
      <c r="R62" s="11"/>
      <c r="S62" s="13">
        <v>0</v>
      </c>
      <c r="T62" s="11"/>
      <c r="U62" s="13">
        <v>198669098556</v>
      </c>
      <c r="V62" s="11"/>
      <c r="W62" s="14">
        <f t="shared" si="1"/>
        <v>1.7457774347083763</v>
      </c>
    </row>
    <row r="63" spans="1:23" ht="21.75" customHeight="1" x14ac:dyDescent="0.2">
      <c r="A63" s="40" t="s">
        <v>54</v>
      </c>
      <c r="B63" s="40"/>
      <c r="D63" s="13">
        <v>0</v>
      </c>
      <c r="E63" s="11"/>
      <c r="F63" s="13">
        <v>0</v>
      </c>
      <c r="G63" s="11"/>
      <c r="H63" s="13">
        <v>0</v>
      </c>
      <c r="I63" s="11"/>
      <c r="J63" s="13">
        <f t="shared" si="0"/>
        <v>0</v>
      </c>
      <c r="K63" s="11"/>
      <c r="L63" s="14">
        <f>J63/درآمد!$F$13*100</f>
        <v>0</v>
      </c>
      <c r="M63" s="11"/>
      <c r="N63" s="13">
        <v>0</v>
      </c>
      <c r="O63" s="11"/>
      <c r="P63" s="41">
        <v>92891951</v>
      </c>
      <c r="Q63" s="41"/>
      <c r="R63" s="11"/>
      <c r="S63" s="13">
        <v>0</v>
      </c>
      <c r="T63" s="11"/>
      <c r="U63" s="13">
        <v>92891951</v>
      </c>
      <c r="V63" s="11"/>
      <c r="W63" s="14">
        <f t="shared" si="1"/>
        <v>8.1627526928212631E-4</v>
      </c>
    </row>
    <row r="64" spans="1:23" ht="21.75" customHeight="1" x14ac:dyDescent="0.2">
      <c r="A64" s="42" t="s">
        <v>57</v>
      </c>
      <c r="B64" s="42"/>
      <c r="D64" s="15">
        <v>0</v>
      </c>
      <c r="E64" s="11"/>
      <c r="F64" s="15">
        <v>9523395271</v>
      </c>
      <c r="G64" s="11"/>
      <c r="H64" s="15">
        <v>0</v>
      </c>
      <c r="I64" s="11"/>
      <c r="J64" s="15">
        <f t="shared" si="0"/>
        <v>9523395271</v>
      </c>
      <c r="K64" s="11"/>
      <c r="L64" s="16">
        <f>J64/درآمد!$F$13*100</f>
        <v>0.36779838425486044</v>
      </c>
      <c r="M64" s="11"/>
      <c r="N64" s="15">
        <v>0</v>
      </c>
      <c r="O64" s="11"/>
      <c r="P64" s="41">
        <v>9523395271</v>
      </c>
      <c r="Q64" s="45"/>
      <c r="R64" s="11"/>
      <c r="S64" s="15">
        <v>0</v>
      </c>
      <c r="T64" s="11"/>
      <c r="U64" s="15">
        <v>9523395271</v>
      </c>
      <c r="V64" s="11"/>
      <c r="W64" s="16">
        <f t="shared" si="1"/>
        <v>8.3685528785111346E-2</v>
      </c>
    </row>
    <row r="65" spans="1:23" ht="21.75" customHeight="1" x14ac:dyDescent="0.2">
      <c r="A65" s="44" t="s">
        <v>58</v>
      </c>
      <c r="B65" s="44"/>
      <c r="D65" s="17">
        <v>18282692756</v>
      </c>
      <c r="E65" s="11"/>
      <c r="F65" s="17">
        <v>2520342891097</v>
      </c>
      <c r="G65" s="11"/>
      <c r="H65" s="17">
        <f>SUM(H9:H64)</f>
        <v>50464970340</v>
      </c>
      <c r="I65" s="11"/>
      <c r="J65" s="17">
        <f>SUM(J9:J64)</f>
        <v>2589090554193</v>
      </c>
      <c r="K65" s="11"/>
      <c r="L65" s="18">
        <f>SUM(L9:L64)</f>
        <v>99.991998171227252</v>
      </c>
      <c r="M65" s="11"/>
      <c r="N65" s="17">
        <v>711575002368</v>
      </c>
      <c r="O65" s="11"/>
      <c r="P65" s="11"/>
      <c r="Q65" s="17">
        <f>SUM(P9:Q64)</f>
        <v>10213036815554</v>
      </c>
      <c r="R65" s="11"/>
      <c r="S65" s="17">
        <f>SUM(S9:S64)</f>
        <v>450533695111</v>
      </c>
      <c r="T65" s="11"/>
      <c r="U65" s="17">
        <f>SUM(U9:U64)</f>
        <v>11375145513033</v>
      </c>
      <c r="V65" s="11"/>
      <c r="W65" s="18">
        <f>SUM(W9:W64)</f>
        <v>99.957529870100203</v>
      </c>
    </row>
    <row r="66" spans="1:23" x14ac:dyDescent="0.2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8" spans="1:23" x14ac:dyDescent="0.2">
      <c r="D68" s="26"/>
      <c r="F68" s="26"/>
      <c r="H68" s="26"/>
      <c r="J68" s="26"/>
      <c r="N68" s="26"/>
      <c r="Q68" s="26"/>
      <c r="S68" s="26"/>
      <c r="U68" s="26"/>
    </row>
    <row r="69" spans="1:23" x14ac:dyDescent="0.2">
      <c r="D69" s="26"/>
      <c r="F69" s="26"/>
      <c r="G69" s="26"/>
      <c r="H69" s="26"/>
      <c r="I69" s="26"/>
      <c r="J69" s="26"/>
      <c r="U69" s="26"/>
    </row>
    <row r="70" spans="1:23" x14ac:dyDescent="0.2">
      <c r="N70" s="26"/>
      <c r="O70" s="26"/>
      <c r="P70" s="26"/>
      <c r="Q70" s="26"/>
      <c r="R70" s="26"/>
      <c r="S70" s="26"/>
      <c r="T70" s="26"/>
      <c r="U70" s="26"/>
    </row>
  </sheetData>
  <mergeCells count="123">
    <mergeCell ref="A64:B64"/>
    <mergeCell ref="P64:Q64"/>
    <mergeCell ref="A65:B65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topLeftCell="A16" workbookViewId="0">
      <selection activeCell="H30" sqref="H3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4.45" customHeight="1" x14ac:dyDescent="0.2"/>
    <row r="5" spans="1:10" ht="14.45" customHeight="1" x14ac:dyDescent="0.2">
      <c r="A5" s="1" t="s">
        <v>108</v>
      </c>
      <c r="B5" s="35" t="s">
        <v>109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>
      <c r="D6" s="36" t="s">
        <v>85</v>
      </c>
      <c r="E6" s="36"/>
      <c r="F6" s="36"/>
      <c r="H6" s="36" t="s">
        <v>86</v>
      </c>
      <c r="I6" s="36"/>
      <c r="J6" s="36"/>
    </row>
    <row r="7" spans="1:10" ht="36.4" customHeight="1" x14ac:dyDescent="0.2">
      <c r="A7" s="36" t="s">
        <v>110</v>
      </c>
      <c r="B7" s="36"/>
      <c r="D7" s="9" t="s">
        <v>111</v>
      </c>
      <c r="E7" s="3"/>
      <c r="F7" s="9" t="s">
        <v>112</v>
      </c>
      <c r="H7" s="9" t="s">
        <v>111</v>
      </c>
      <c r="I7" s="3"/>
      <c r="J7" s="9" t="s">
        <v>112</v>
      </c>
    </row>
    <row r="8" spans="1:10" ht="21.75" customHeight="1" x14ac:dyDescent="0.2">
      <c r="A8" s="38" t="s">
        <v>148</v>
      </c>
      <c r="B8" s="38"/>
      <c r="D8" s="13">
        <v>4877617</v>
      </c>
      <c r="E8" s="11"/>
      <c r="F8" s="14">
        <f>D8/$D$10*100</f>
        <v>64.516038150252157</v>
      </c>
      <c r="G8" s="11"/>
      <c r="H8" s="13">
        <v>47681560</v>
      </c>
      <c r="I8" s="11"/>
      <c r="J8" s="14">
        <f>H8/$H$10*100</f>
        <v>91.487715029389477</v>
      </c>
    </row>
    <row r="9" spans="1:10" ht="21.75" customHeight="1" x14ac:dyDescent="0.2">
      <c r="A9" s="42" t="s">
        <v>149</v>
      </c>
      <c r="B9" s="42"/>
      <c r="D9" s="15">
        <v>2682700</v>
      </c>
      <c r="E9" s="11"/>
      <c r="F9" s="16">
        <f>D9/$D$10*100</f>
        <v>35.483961849747836</v>
      </c>
      <c r="G9" s="11"/>
      <c r="H9" s="15">
        <v>4436432</v>
      </c>
      <c r="I9" s="11"/>
      <c r="J9" s="16">
        <f>H9/$H$10*100</f>
        <v>8.5122849706105335</v>
      </c>
    </row>
    <row r="10" spans="1:10" ht="21.75" customHeight="1" x14ac:dyDescent="0.2">
      <c r="A10" s="44" t="s">
        <v>58</v>
      </c>
      <c r="B10" s="44"/>
      <c r="D10" s="17">
        <f>SUM(D8:D9)</f>
        <v>7560317</v>
      </c>
      <c r="E10" s="11"/>
      <c r="F10" s="17">
        <f>SUM(F8:F9)</f>
        <v>100</v>
      </c>
      <c r="G10" s="11"/>
      <c r="H10" s="17">
        <f>SUM(H8:H9)</f>
        <v>52117992</v>
      </c>
      <c r="I10" s="11"/>
      <c r="J10" s="17">
        <f>SUM(J8:J9)</f>
        <v>100.00000000000001</v>
      </c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H20" sqref="H20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4" t="s">
        <v>0</v>
      </c>
      <c r="B1" s="34"/>
      <c r="C1" s="34"/>
      <c r="D1" s="34"/>
      <c r="E1" s="34"/>
      <c r="F1" s="34"/>
    </row>
    <row r="2" spans="1:6" ht="21.75" customHeight="1" x14ac:dyDescent="0.2">
      <c r="A2" s="34" t="s">
        <v>66</v>
      </c>
      <c r="B2" s="34"/>
      <c r="C2" s="34"/>
      <c r="D2" s="34"/>
      <c r="E2" s="34"/>
      <c r="F2" s="34"/>
    </row>
    <row r="3" spans="1:6" ht="21.75" customHeight="1" x14ac:dyDescent="0.2">
      <c r="A3" s="34" t="s">
        <v>2</v>
      </c>
      <c r="B3" s="34"/>
      <c r="C3" s="34"/>
      <c r="D3" s="34"/>
      <c r="E3" s="34"/>
      <c r="F3" s="34"/>
    </row>
    <row r="4" spans="1:6" ht="14.45" customHeight="1" x14ac:dyDescent="0.2"/>
    <row r="5" spans="1:6" ht="29.1" customHeight="1" x14ac:dyDescent="0.2">
      <c r="A5" s="1" t="s">
        <v>113</v>
      </c>
      <c r="B5" s="35" t="s">
        <v>81</v>
      </c>
      <c r="C5" s="35"/>
      <c r="D5" s="35"/>
      <c r="E5" s="35"/>
      <c r="F5" s="35"/>
    </row>
    <row r="6" spans="1:6" ht="14.45" customHeight="1" x14ac:dyDescent="0.2">
      <c r="D6" s="2" t="s">
        <v>85</v>
      </c>
      <c r="F6" s="2" t="s">
        <v>9</v>
      </c>
    </row>
    <row r="7" spans="1:6" ht="14.45" customHeight="1" x14ac:dyDescent="0.2">
      <c r="A7" s="36" t="s">
        <v>81</v>
      </c>
      <c r="B7" s="36"/>
      <c r="D7" s="4" t="s">
        <v>63</v>
      </c>
      <c r="F7" s="4" t="s">
        <v>63</v>
      </c>
    </row>
    <row r="8" spans="1:6" ht="21.75" customHeight="1" x14ac:dyDescent="0.2">
      <c r="A8" s="38" t="s">
        <v>81</v>
      </c>
      <c r="B8" s="38"/>
      <c r="D8" s="10">
        <v>-281</v>
      </c>
      <c r="E8" s="11"/>
      <c r="F8" s="10">
        <v>2697062120</v>
      </c>
    </row>
    <row r="9" spans="1:6" ht="21.75" customHeight="1" x14ac:dyDescent="0.2">
      <c r="A9" s="40" t="s">
        <v>114</v>
      </c>
      <c r="B9" s="40"/>
      <c r="D9" s="13">
        <v>0</v>
      </c>
      <c r="E9" s="11"/>
      <c r="F9" s="13">
        <v>3231</v>
      </c>
    </row>
    <row r="10" spans="1:6" ht="21.75" customHeight="1" x14ac:dyDescent="0.2">
      <c r="A10" s="42" t="s">
        <v>115</v>
      </c>
      <c r="B10" s="42"/>
      <c r="D10" s="15">
        <v>199631136</v>
      </c>
      <c r="E10" s="11"/>
      <c r="F10" s="15">
        <v>2083910073</v>
      </c>
    </row>
    <row r="11" spans="1:6" ht="21.75" customHeight="1" x14ac:dyDescent="0.2">
      <c r="A11" s="44" t="s">
        <v>58</v>
      </c>
      <c r="B11" s="44"/>
      <c r="D11" s="17">
        <v>199630855</v>
      </c>
      <c r="E11" s="11"/>
      <c r="F11" s="17">
        <v>4780975424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3"/>
  <sheetViews>
    <sheetView rightToLeft="1" topLeftCell="A19" workbookViewId="0">
      <selection activeCell="O39" sqref="O39:O4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6.140625" bestFit="1" customWidth="1"/>
    <col min="16" max="16" width="1.28515625" customWidth="1"/>
    <col min="17" max="17" width="14.85546875" bestFit="1" customWidth="1"/>
    <col min="18" max="18" width="1.28515625" customWidth="1"/>
    <col min="19" max="19" width="16" bestFit="1" customWidth="1"/>
    <col min="20" max="20" width="0.28515625" customWidth="1"/>
  </cols>
  <sheetData>
    <row r="1" spans="1:19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4.45" customHeight="1" x14ac:dyDescent="0.2"/>
    <row r="5" spans="1:19" ht="14.45" customHeight="1" x14ac:dyDescent="0.2">
      <c r="A5" s="35" t="s">
        <v>88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 x14ac:dyDescent="0.2">
      <c r="A6" s="36" t="s">
        <v>59</v>
      </c>
      <c r="C6" s="36" t="s">
        <v>116</v>
      </c>
      <c r="D6" s="36"/>
      <c r="E6" s="36"/>
      <c r="F6" s="36"/>
      <c r="G6" s="36"/>
      <c r="I6" s="36" t="s">
        <v>85</v>
      </c>
      <c r="J6" s="36"/>
      <c r="K6" s="36"/>
      <c r="L6" s="36"/>
      <c r="M6" s="36"/>
      <c r="O6" s="36" t="s">
        <v>86</v>
      </c>
      <c r="P6" s="36"/>
      <c r="Q6" s="36"/>
      <c r="R6" s="36"/>
      <c r="S6" s="36"/>
    </row>
    <row r="7" spans="1:19" ht="45.75" customHeight="1" x14ac:dyDescent="0.2">
      <c r="A7" s="36"/>
      <c r="C7" s="9" t="s">
        <v>117</v>
      </c>
      <c r="D7" s="3"/>
      <c r="E7" s="9" t="s">
        <v>118</v>
      </c>
      <c r="F7" s="3"/>
      <c r="G7" s="9" t="s">
        <v>119</v>
      </c>
      <c r="I7" s="9" t="s">
        <v>120</v>
      </c>
      <c r="J7" s="3"/>
      <c r="K7" s="9" t="s">
        <v>121</v>
      </c>
      <c r="L7" s="3"/>
      <c r="M7" s="9" t="s">
        <v>122</v>
      </c>
      <c r="O7" s="9" t="s">
        <v>120</v>
      </c>
      <c r="P7" s="3"/>
      <c r="Q7" s="9" t="s">
        <v>121</v>
      </c>
      <c r="R7" s="3"/>
      <c r="S7" s="9" t="s">
        <v>122</v>
      </c>
    </row>
    <row r="8" spans="1:19" ht="21.75" customHeight="1" x14ac:dyDescent="0.2">
      <c r="A8" s="5" t="s">
        <v>49</v>
      </c>
      <c r="C8" s="19" t="s">
        <v>123</v>
      </c>
      <c r="D8" s="11"/>
      <c r="E8" s="10">
        <v>15503689</v>
      </c>
      <c r="F8" s="11"/>
      <c r="G8" s="10">
        <v>3000</v>
      </c>
      <c r="H8" s="11"/>
      <c r="I8" s="10">
        <v>0</v>
      </c>
      <c r="J8" s="11"/>
      <c r="K8" s="10">
        <v>0</v>
      </c>
      <c r="L8" s="11"/>
      <c r="M8" s="10">
        <v>0</v>
      </c>
      <c r="N8" s="11"/>
      <c r="O8" s="10">
        <v>46511067000</v>
      </c>
      <c r="P8" s="11"/>
      <c r="Q8" s="10">
        <v>0</v>
      </c>
      <c r="R8" s="11"/>
      <c r="S8" s="10">
        <f>O8-Q8</f>
        <v>46511067000</v>
      </c>
    </row>
    <row r="9" spans="1:19" ht="21.75" customHeight="1" x14ac:dyDescent="0.2">
      <c r="A9" s="6" t="s">
        <v>27</v>
      </c>
      <c r="C9" s="20" t="s">
        <v>124</v>
      </c>
      <c r="D9" s="11"/>
      <c r="E9" s="13">
        <v>22388235</v>
      </c>
      <c r="F9" s="11"/>
      <c r="G9" s="13">
        <v>850</v>
      </c>
      <c r="H9" s="11"/>
      <c r="I9" s="13">
        <v>0</v>
      </c>
      <c r="J9" s="11"/>
      <c r="K9" s="13">
        <v>0</v>
      </c>
      <c r="L9" s="11"/>
      <c r="M9" s="13">
        <v>0</v>
      </c>
      <c r="N9" s="11"/>
      <c r="O9" s="13">
        <v>19029999750</v>
      </c>
      <c r="P9" s="11"/>
      <c r="Q9" s="13">
        <v>0</v>
      </c>
      <c r="R9" s="11"/>
      <c r="S9" s="13">
        <f t="shared" ref="S9:S35" si="0">O9-Q9</f>
        <v>19029999750</v>
      </c>
    </row>
    <row r="10" spans="1:19" ht="21.75" customHeight="1" x14ac:dyDescent="0.2">
      <c r="A10" s="6" t="s">
        <v>20</v>
      </c>
      <c r="C10" s="20" t="s">
        <v>125</v>
      </c>
      <c r="D10" s="11"/>
      <c r="E10" s="13">
        <v>55360262</v>
      </c>
      <c r="F10" s="11"/>
      <c r="G10" s="13">
        <v>126</v>
      </c>
      <c r="H10" s="11"/>
      <c r="I10" s="13">
        <v>0</v>
      </c>
      <c r="J10" s="11"/>
      <c r="K10" s="13">
        <v>0</v>
      </c>
      <c r="L10" s="11"/>
      <c r="M10" s="13">
        <v>0</v>
      </c>
      <c r="N10" s="11"/>
      <c r="O10" s="13">
        <v>6975393012</v>
      </c>
      <c r="P10" s="11"/>
      <c r="Q10" s="13">
        <v>0</v>
      </c>
      <c r="R10" s="11"/>
      <c r="S10" s="13">
        <f t="shared" si="0"/>
        <v>6975393012</v>
      </c>
    </row>
    <row r="11" spans="1:19" ht="21.75" customHeight="1" x14ac:dyDescent="0.2">
      <c r="A11" s="6" t="s">
        <v>36</v>
      </c>
      <c r="C11" s="20" t="s">
        <v>125</v>
      </c>
      <c r="D11" s="11"/>
      <c r="E11" s="13">
        <v>19882424</v>
      </c>
      <c r="F11" s="11"/>
      <c r="G11" s="13">
        <v>1840</v>
      </c>
      <c r="H11" s="11"/>
      <c r="I11" s="13">
        <v>0</v>
      </c>
      <c r="J11" s="11"/>
      <c r="K11" s="13">
        <v>0</v>
      </c>
      <c r="L11" s="11"/>
      <c r="M11" s="13">
        <v>0</v>
      </c>
      <c r="N11" s="11"/>
      <c r="O11" s="13">
        <v>36583660160</v>
      </c>
      <c r="P11" s="11"/>
      <c r="Q11" s="13">
        <v>0</v>
      </c>
      <c r="R11" s="11"/>
      <c r="S11" s="13">
        <f t="shared" si="0"/>
        <v>36583660160</v>
      </c>
    </row>
    <row r="12" spans="1:19" ht="21.75" customHeight="1" x14ac:dyDescent="0.2">
      <c r="A12" s="6" t="s">
        <v>48</v>
      </c>
      <c r="C12" s="20" t="s">
        <v>126</v>
      </c>
      <c r="D12" s="11"/>
      <c r="E12" s="13">
        <v>52913910</v>
      </c>
      <c r="F12" s="11"/>
      <c r="G12" s="13">
        <v>450</v>
      </c>
      <c r="H12" s="11"/>
      <c r="I12" s="13">
        <v>0</v>
      </c>
      <c r="J12" s="11"/>
      <c r="K12" s="13">
        <v>0</v>
      </c>
      <c r="L12" s="11"/>
      <c r="M12" s="13">
        <v>0</v>
      </c>
      <c r="N12" s="11"/>
      <c r="O12" s="13">
        <v>37881548180</v>
      </c>
      <c r="P12" s="11"/>
      <c r="Q12" s="13">
        <v>0</v>
      </c>
      <c r="R12" s="11"/>
      <c r="S12" s="13">
        <f t="shared" si="0"/>
        <v>37881548180</v>
      </c>
    </row>
    <row r="13" spans="1:19" ht="21.75" customHeight="1" x14ac:dyDescent="0.2">
      <c r="A13" s="6" t="s">
        <v>46</v>
      </c>
      <c r="C13" s="20" t="s">
        <v>126</v>
      </c>
      <c r="D13" s="11"/>
      <c r="E13" s="13">
        <v>113063058</v>
      </c>
      <c r="F13" s="11"/>
      <c r="G13" s="13">
        <v>250</v>
      </c>
      <c r="H13" s="11"/>
      <c r="I13" s="13">
        <v>0</v>
      </c>
      <c r="J13" s="11"/>
      <c r="K13" s="13">
        <v>0</v>
      </c>
      <c r="L13" s="11"/>
      <c r="M13" s="13">
        <v>0</v>
      </c>
      <c r="N13" s="11"/>
      <c r="O13" s="13">
        <v>28265764500</v>
      </c>
      <c r="P13" s="11"/>
      <c r="Q13" s="13">
        <v>0</v>
      </c>
      <c r="R13" s="11"/>
      <c r="S13" s="13">
        <f t="shared" si="0"/>
        <v>28265764500</v>
      </c>
    </row>
    <row r="14" spans="1:19" ht="21.75" customHeight="1" x14ac:dyDescent="0.2">
      <c r="A14" s="6" t="s">
        <v>30</v>
      </c>
      <c r="C14" s="20" t="s">
        <v>125</v>
      </c>
      <c r="D14" s="11"/>
      <c r="E14" s="13">
        <v>27652778</v>
      </c>
      <c r="F14" s="11"/>
      <c r="G14" s="13">
        <v>930</v>
      </c>
      <c r="H14" s="11"/>
      <c r="I14" s="13">
        <v>0</v>
      </c>
      <c r="J14" s="11"/>
      <c r="K14" s="13">
        <v>0</v>
      </c>
      <c r="L14" s="11"/>
      <c r="M14" s="13">
        <v>0</v>
      </c>
      <c r="N14" s="11"/>
      <c r="O14" s="13">
        <v>25717083540</v>
      </c>
      <c r="P14" s="11"/>
      <c r="Q14" s="13">
        <v>517793628</v>
      </c>
      <c r="R14" s="11"/>
      <c r="S14" s="13">
        <f t="shared" si="0"/>
        <v>25199289912</v>
      </c>
    </row>
    <row r="15" spans="1:19" ht="21.75" customHeight="1" x14ac:dyDescent="0.2">
      <c r="A15" s="6" t="s">
        <v>29</v>
      </c>
      <c r="C15" s="20" t="s">
        <v>127</v>
      </c>
      <c r="D15" s="11"/>
      <c r="E15" s="13">
        <v>8528624</v>
      </c>
      <c r="F15" s="11"/>
      <c r="G15" s="13">
        <v>940</v>
      </c>
      <c r="H15" s="11"/>
      <c r="I15" s="13">
        <v>0</v>
      </c>
      <c r="J15" s="11"/>
      <c r="K15" s="13">
        <v>0</v>
      </c>
      <c r="L15" s="11"/>
      <c r="M15" s="13">
        <v>0</v>
      </c>
      <c r="N15" s="11"/>
      <c r="O15" s="13">
        <v>8016906560</v>
      </c>
      <c r="P15" s="11"/>
      <c r="Q15" s="13">
        <v>5487273</v>
      </c>
      <c r="R15" s="11"/>
      <c r="S15" s="13">
        <f t="shared" si="0"/>
        <v>8011419287</v>
      </c>
    </row>
    <row r="16" spans="1:19" ht="21.75" customHeight="1" x14ac:dyDescent="0.2">
      <c r="A16" s="6" t="s">
        <v>40</v>
      </c>
      <c r="C16" s="20" t="s">
        <v>128</v>
      </c>
      <c r="D16" s="11"/>
      <c r="E16" s="13">
        <v>1590000</v>
      </c>
      <c r="F16" s="11"/>
      <c r="G16" s="13">
        <v>28874</v>
      </c>
      <c r="H16" s="11"/>
      <c r="I16" s="13">
        <v>0</v>
      </c>
      <c r="J16" s="11"/>
      <c r="K16" s="13">
        <v>0</v>
      </c>
      <c r="L16" s="11"/>
      <c r="M16" s="13">
        <v>0</v>
      </c>
      <c r="N16" s="11"/>
      <c r="O16" s="13">
        <v>45909660000</v>
      </c>
      <c r="P16" s="11"/>
      <c r="Q16" s="13">
        <v>0</v>
      </c>
      <c r="R16" s="11"/>
      <c r="S16" s="13">
        <f t="shared" si="0"/>
        <v>45909660000</v>
      </c>
    </row>
    <row r="17" spans="1:19" ht="21.75" customHeight="1" x14ac:dyDescent="0.2">
      <c r="A17" s="6" t="s">
        <v>21</v>
      </c>
      <c r="C17" s="20" t="s">
        <v>125</v>
      </c>
      <c r="D17" s="11"/>
      <c r="E17" s="13">
        <v>96203778</v>
      </c>
      <c r="F17" s="11"/>
      <c r="G17" s="13">
        <v>740</v>
      </c>
      <c r="H17" s="11"/>
      <c r="I17" s="13">
        <v>0</v>
      </c>
      <c r="J17" s="11"/>
      <c r="K17" s="13">
        <v>0</v>
      </c>
      <c r="L17" s="11"/>
      <c r="M17" s="13">
        <v>0</v>
      </c>
      <c r="N17" s="11"/>
      <c r="O17" s="13">
        <v>71190795720</v>
      </c>
      <c r="P17" s="11"/>
      <c r="Q17" s="13">
        <v>0</v>
      </c>
      <c r="R17" s="11"/>
      <c r="S17" s="13">
        <f t="shared" si="0"/>
        <v>71190795720</v>
      </c>
    </row>
    <row r="18" spans="1:19" ht="21.75" customHeight="1" x14ac:dyDescent="0.2">
      <c r="A18" s="6" t="s">
        <v>44</v>
      </c>
      <c r="C18" s="20" t="s">
        <v>129</v>
      </c>
      <c r="D18" s="11"/>
      <c r="E18" s="13">
        <v>267052810</v>
      </c>
      <c r="F18" s="11"/>
      <c r="G18" s="13">
        <v>55</v>
      </c>
      <c r="H18" s="11"/>
      <c r="I18" s="13">
        <v>0</v>
      </c>
      <c r="J18" s="11"/>
      <c r="K18" s="13">
        <v>0</v>
      </c>
      <c r="L18" s="11"/>
      <c r="M18" s="13">
        <v>0</v>
      </c>
      <c r="N18" s="11"/>
      <c r="O18" s="13">
        <v>14687904550</v>
      </c>
      <c r="P18" s="11"/>
      <c r="Q18" s="13">
        <v>0</v>
      </c>
      <c r="R18" s="11"/>
      <c r="S18" s="13">
        <f t="shared" si="0"/>
        <v>14687904550</v>
      </c>
    </row>
    <row r="19" spans="1:19" ht="21.75" customHeight="1" x14ac:dyDescent="0.2">
      <c r="A19" s="6" t="s">
        <v>39</v>
      </c>
      <c r="C19" s="20" t="s">
        <v>130</v>
      </c>
      <c r="D19" s="11"/>
      <c r="E19" s="13">
        <v>2535127</v>
      </c>
      <c r="F19" s="11"/>
      <c r="G19" s="13">
        <v>27400</v>
      </c>
      <c r="H19" s="11"/>
      <c r="I19" s="13">
        <v>0</v>
      </c>
      <c r="J19" s="11"/>
      <c r="K19" s="13">
        <v>0</v>
      </c>
      <c r="L19" s="11"/>
      <c r="M19" s="13">
        <v>0</v>
      </c>
      <c r="N19" s="11"/>
      <c r="O19" s="13">
        <v>69462479800</v>
      </c>
      <c r="P19" s="11"/>
      <c r="Q19" s="13">
        <v>0</v>
      </c>
      <c r="R19" s="11"/>
      <c r="S19" s="13">
        <f t="shared" si="0"/>
        <v>69462479800</v>
      </c>
    </row>
    <row r="20" spans="1:19" ht="21.75" customHeight="1" x14ac:dyDescent="0.2">
      <c r="A20" s="6" t="s">
        <v>31</v>
      </c>
      <c r="C20" s="20" t="s">
        <v>124</v>
      </c>
      <c r="D20" s="11"/>
      <c r="E20" s="13">
        <v>13340211</v>
      </c>
      <c r="F20" s="11"/>
      <c r="G20" s="13">
        <v>800</v>
      </c>
      <c r="H20" s="11"/>
      <c r="I20" s="13">
        <v>0</v>
      </c>
      <c r="J20" s="11"/>
      <c r="K20" s="13">
        <v>0</v>
      </c>
      <c r="L20" s="11"/>
      <c r="M20" s="13">
        <v>0</v>
      </c>
      <c r="N20" s="11"/>
      <c r="O20" s="13">
        <v>10672168800</v>
      </c>
      <c r="P20" s="11"/>
      <c r="Q20" s="13">
        <v>186727045</v>
      </c>
      <c r="R20" s="11"/>
      <c r="S20" s="13">
        <f t="shared" si="0"/>
        <v>10485441755</v>
      </c>
    </row>
    <row r="21" spans="1:19" ht="21.75" customHeight="1" x14ac:dyDescent="0.2">
      <c r="A21" s="6" t="s">
        <v>47</v>
      </c>
      <c r="C21" s="20" t="s">
        <v>131</v>
      </c>
      <c r="D21" s="11"/>
      <c r="E21" s="13">
        <v>14185143</v>
      </c>
      <c r="F21" s="11"/>
      <c r="G21" s="13">
        <v>1910</v>
      </c>
      <c r="H21" s="11"/>
      <c r="I21" s="13">
        <v>0</v>
      </c>
      <c r="J21" s="11"/>
      <c r="K21" s="13">
        <v>0</v>
      </c>
      <c r="L21" s="11"/>
      <c r="M21" s="13">
        <v>0</v>
      </c>
      <c r="N21" s="11"/>
      <c r="O21" s="13">
        <v>27093623130</v>
      </c>
      <c r="P21" s="11"/>
      <c r="Q21" s="13">
        <v>0</v>
      </c>
      <c r="R21" s="11"/>
      <c r="S21" s="13">
        <f t="shared" si="0"/>
        <v>27093623130</v>
      </c>
    </row>
    <row r="22" spans="1:19" ht="21.75" customHeight="1" x14ac:dyDescent="0.2">
      <c r="A22" s="6" t="s">
        <v>51</v>
      </c>
      <c r="C22" s="20" t="s">
        <v>126</v>
      </c>
      <c r="D22" s="11"/>
      <c r="E22" s="13">
        <v>37252222</v>
      </c>
      <c r="F22" s="11"/>
      <c r="G22" s="13">
        <v>350</v>
      </c>
      <c r="H22" s="11"/>
      <c r="I22" s="13">
        <v>0</v>
      </c>
      <c r="J22" s="11"/>
      <c r="K22" s="13">
        <v>0</v>
      </c>
      <c r="L22" s="11"/>
      <c r="M22" s="13">
        <v>0</v>
      </c>
      <c r="N22" s="11"/>
      <c r="O22" s="13">
        <v>13038277700</v>
      </c>
      <c r="P22" s="11"/>
      <c r="Q22" s="13">
        <v>262515658</v>
      </c>
      <c r="R22" s="11"/>
      <c r="S22" s="13">
        <f t="shared" si="0"/>
        <v>12775762042</v>
      </c>
    </row>
    <row r="23" spans="1:19" ht="21.75" customHeight="1" x14ac:dyDescent="0.2">
      <c r="A23" s="6" t="s">
        <v>26</v>
      </c>
      <c r="C23" s="20" t="s">
        <v>124</v>
      </c>
      <c r="D23" s="11"/>
      <c r="E23" s="13">
        <v>92056591</v>
      </c>
      <c r="F23" s="11"/>
      <c r="G23" s="13">
        <v>1110</v>
      </c>
      <c r="H23" s="11"/>
      <c r="I23" s="13">
        <v>0</v>
      </c>
      <c r="J23" s="11"/>
      <c r="K23" s="13">
        <v>0</v>
      </c>
      <c r="L23" s="11"/>
      <c r="M23" s="13">
        <v>0</v>
      </c>
      <c r="N23" s="11"/>
      <c r="O23" s="13">
        <v>102182816010</v>
      </c>
      <c r="P23" s="11"/>
      <c r="Q23" s="13">
        <v>0</v>
      </c>
      <c r="R23" s="11"/>
      <c r="S23" s="13">
        <f t="shared" si="0"/>
        <v>102182816010</v>
      </c>
    </row>
    <row r="24" spans="1:19" ht="21.75" customHeight="1" x14ac:dyDescent="0.2">
      <c r="A24" s="6" t="s">
        <v>22</v>
      </c>
      <c r="C24" s="20" t="s">
        <v>132</v>
      </c>
      <c r="D24" s="11"/>
      <c r="E24" s="13">
        <v>48150989</v>
      </c>
      <c r="F24" s="11"/>
      <c r="G24" s="13">
        <v>1189</v>
      </c>
      <c r="H24" s="11"/>
      <c r="I24" s="13">
        <v>0</v>
      </c>
      <c r="J24" s="11"/>
      <c r="K24" s="13">
        <v>0</v>
      </c>
      <c r="L24" s="11"/>
      <c r="M24" s="13">
        <v>0</v>
      </c>
      <c r="N24" s="11"/>
      <c r="O24" s="13">
        <v>57251525921</v>
      </c>
      <c r="P24" s="11"/>
      <c r="Q24" s="13">
        <v>1748718587</v>
      </c>
      <c r="R24" s="11"/>
      <c r="S24" s="13">
        <f t="shared" si="0"/>
        <v>55502807334</v>
      </c>
    </row>
    <row r="25" spans="1:19" ht="21.75" customHeight="1" x14ac:dyDescent="0.2">
      <c r="A25" s="6" t="s">
        <v>41</v>
      </c>
      <c r="C25" s="20" t="s">
        <v>133</v>
      </c>
      <c r="D25" s="11"/>
      <c r="E25" s="13">
        <v>58840073</v>
      </c>
      <c r="F25" s="11"/>
      <c r="G25" s="13">
        <v>310</v>
      </c>
      <c r="H25" s="11"/>
      <c r="I25" s="13">
        <v>0</v>
      </c>
      <c r="J25" s="11"/>
      <c r="K25" s="13">
        <v>0</v>
      </c>
      <c r="L25" s="11"/>
      <c r="M25" s="13">
        <v>0</v>
      </c>
      <c r="N25" s="11"/>
      <c r="O25" s="13">
        <v>18240422630</v>
      </c>
      <c r="P25" s="11"/>
      <c r="Q25" s="13">
        <v>0</v>
      </c>
      <c r="R25" s="11"/>
      <c r="S25" s="13">
        <f t="shared" si="0"/>
        <v>18240422630</v>
      </c>
    </row>
    <row r="26" spans="1:19" ht="21.75" customHeight="1" x14ac:dyDescent="0.2">
      <c r="A26" s="6" t="s">
        <v>99</v>
      </c>
      <c r="C26" s="20" t="s">
        <v>126</v>
      </c>
      <c r="D26" s="11"/>
      <c r="E26" s="13">
        <v>14456055</v>
      </c>
      <c r="F26" s="11"/>
      <c r="G26" s="13">
        <v>1700</v>
      </c>
      <c r="H26" s="11"/>
      <c r="I26" s="13">
        <v>0</v>
      </c>
      <c r="J26" s="11"/>
      <c r="K26" s="13">
        <v>0</v>
      </c>
      <c r="L26" s="11"/>
      <c r="M26" s="13">
        <v>0</v>
      </c>
      <c r="N26" s="11"/>
      <c r="O26" s="13">
        <v>24575293500</v>
      </c>
      <c r="P26" s="11"/>
      <c r="Q26" s="13">
        <v>266398846</v>
      </c>
      <c r="R26" s="11"/>
      <c r="S26" s="13">
        <f t="shared" si="0"/>
        <v>24308894654</v>
      </c>
    </row>
    <row r="27" spans="1:19" ht="21.75" customHeight="1" x14ac:dyDescent="0.2">
      <c r="A27" s="6" t="s">
        <v>23</v>
      </c>
      <c r="C27" s="20" t="s">
        <v>134</v>
      </c>
      <c r="D27" s="11"/>
      <c r="E27" s="13">
        <v>399101</v>
      </c>
      <c r="F27" s="11"/>
      <c r="G27" s="13">
        <v>5800</v>
      </c>
      <c r="H27" s="11"/>
      <c r="I27" s="13">
        <v>0</v>
      </c>
      <c r="J27" s="11"/>
      <c r="K27" s="13">
        <v>0</v>
      </c>
      <c r="L27" s="11"/>
      <c r="M27" s="13">
        <v>0</v>
      </c>
      <c r="N27" s="11"/>
      <c r="O27" s="13">
        <v>2314785800</v>
      </c>
      <c r="P27" s="11"/>
      <c r="Q27" s="13">
        <v>7900293</v>
      </c>
      <c r="R27" s="11"/>
      <c r="S27" s="13">
        <f t="shared" si="0"/>
        <v>2306885507</v>
      </c>
    </row>
    <row r="28" spans="1:19" ht="21.75" customHeight="1" x14ac:dyDescent="0.2">
      <c r="A28" s="6" t="s">
        <v>52</v>
      </c>
      <c r="C28" s="20" t="s">
        <v>135</v>
      </c>
      <c r="D28" s="11"/>
      <c r="E28" s="13">
        <v>15705173</v>
      </c>
      <c r="F28" s="11"/>
      <c r="G28" s="13">
        <v>650</v>
      </c>
      <c r="H28" s="11"/>
      <c r="I28" s="13">
        <v>0</v>
      </c>
      <c r="J28" s="11"/>
      <c r="K28" s="13">
        <v>0</v>
      </c>
      <c r="L28" s="11"/>
      <c r="M28" s="13">
        <v>0</v>
      </c>
      <c r="N28" s="11"/>
      <c r="O28" s="13">
        <v>10208362450</v>
      </c>
      <c r="P28" s="11"/>
      <c r="Q28" s="13">
        <v>137950844</v>
      </c>
      <c r="R28" s="11"/>
      <c r="S28" s="13">
        <f t="shared" si="0"/>
        <v>10070411606</v>
      </c>
    </row>
    <row r="29" spans="1:19" ht="21.75" customHeight="1" x14ac:dyDescent="0.2">
      <c r="A29" s="6" t="s">
        <v>25</v>
      </c>
      <c r="C29" s="20" t="s">
        <v>132</v>
      </c>
      <c r="D29" s="11"/>
      <c r="E29" s="13">
        <v>8614506</v>
      </c>
      <c r="F29" s="11"/>
      <c r="G29" s="13">
        <v>3850</v>
      </c>
      <c r="H29" s="11"/>
      <c r="I29" s="13">
        <v>0</v>
      </c>
      <c r="J29" s="11"/>
      <c r="K29" s="13">
        <v>0</v>
      </c>
      <c r="L29" s="11"/>
      <c r="M29" s="13">
        <v>0</v>
      </c>
      <c r="N29" s="11"/>
      <c r="O29" s="13">
        <f>33165848100-2463</f>
        <v>33165845637</v>
      </c>
      <c r="P29" s="11"/>
      <c r="Q29" s="13">
        <v>0</v>
      </c>
      <c r="R29" s="11"/>
      <c r="S29" s="13">
        <f t="shared" si="0"/>
        <v>33165845637</v>
      </c>
    </row>
    <row r="30" spans="1:19" ht="21.75" customHeight="1" x14ac:dyDescent="0.2">
      <c r="A30" s="6" t="s">
        <v>107</v>
      </c>
      <c r="C30" s="20" t="s">
        <v>127</v>
      </c>
      <c r="D30" s="11"/>
      <c r="E30" s="13">
        <v>700000</v>
      </c>
      <c r="F30" s="11"/>
      <c r="G30" s="13">
        <v>1100</v>
      </c>
      <c r="H30" s="11"/>
      <c r="I30" s="13">
        <v>0</v>
      </c>
      <c r="J30" s="11"/>
      <c r="K30" s="13">
        <v>0</v>
      </c>
      <c r="L30" s="11"/>
      <c r="M30" s="13">
        <v>0</v>
      </c>
      <c r="N30" s="11"/>
      <c r="O30" s="13">
        <v>770000000</v>
      </c>
      <c r="P30" s="11"/>
      <c r="Q30" s="13">
        <v>0</v>
      </c>
      <c r="R30" s="11"/>
      <c r="S30" s="13">
        <f t="shared" si="0"/>
        <v>770000000</v>
      </c>
    </row>
    <row r="31" spans="1:19" ht="21.75" customHeight="1" x14ac:dyDescent="0.2">
      <c r="A31" s="6" t="s">
        <v>35</v>
      </c>
      <c r="C31" s="20" t="s">
        <v>9</v>
      </c>
      <c r="D31" s="11"/>
      <c r="E31" s="13">
        <v>86677719</v>
      </c>
      <c r="F31" s="11"/>
      <c r="G31" s="13">
        <v>210</v>
      </c>
      <c r="H31" s="11"/>
      <c r="I31" s="13">
        <v>18202320990</v>
      </c>
      <c r="J31" s="11"/>
      <c r="K31" s="13">
        <v>2597277745</v>
      </c>
      <c r="L31" s="11"/>
      <c r="M31" s="13">
        <v>15605043245</v>
      </c>
      <c r="N31" s="11"/>
      <c r="O31" s="13">
        <f>18202320990</f>
        <v>18202320990</v>
      </c>
      <c r="P31" s="11"/>
      <c r="Q31" s="13">
        <v>2597277745</v>
      </c>
      <c r="R31" s="11"/>
      <c r="S31" s="13">
        <f t="shared" si="0"/>
        <v>15605043245</v>
      </c>
    </row>
    <row r="32" spans="1:19" ht="21.75" customHeight="1" x14ac:dyDescent="0.2">
      <c r="A32" s="6" t="s">
        <v>53</v>
      </c>
      <c r="C32" s="20" t="s">
        <v>136</v>
      </c>
      <c r="D32" s="11"/>
      <c r="E32" s="13">
        <v>125000</v>
      </c>
      <c r="F32" s="11"/>
      <c r="G32" s="13">
        <v>2050</v>
      </c>
      <c r="H32" s="11"/>
      <c r="I32" s="13">
        <v>0</v>
      </c>
      <c r="J32" s="11"/>
      <c r="K32" s="13">
        <v>0</v>
      </c>
      <c r="L32" s="11"/>
      <c r="M32" s="13">
        <v>0</v>
      </c>
      <c r="N32" s="11"/>
      <c r="O32" s="13">
        <v>256250000</v>
      </c>
      <c r="P32" s="11"/>
      <c r="Q32" s="13">
        <v>1743197</v>
      </c>
      <c r="R32" s="11"/>
      <c r="S32" s="13">
        <f t="shared" si="0"/>
        <v>254506803</v>
      </c>
    </row>
    <row r="33" spans="1:19" ht="21.75" customHeight="1" x14ac:dyDescent="0.2">
      <c r="A33" s="6" t="s">
        <v>55</v>
      </c>
      <c r="C33" s="20" t="s">
        <v>134</v>
      </c>
      <c r="D33" s="11"/>
      <c r="E33" s="13">
        <v>219000</v>
      </c>
      <c r="F33" s="11"/>
      <c r="G33" s="13">
        <v>1177</v>
      </c>
      <c r="H33" s="11"/>
      <c r="I33" s="13">
        <v>0</v>
      </c>
      <c r="J33" s="11"/>
      <c r="K33" s="13">
        <v>0</v>
      </c>
      <c r="L33" s="11"/>
      <c r="M33" s="13">
        <v>0</v>
      </c>
      <c r="N33" s="11"/>
      <c r="O33" s="13">
        <v>257763000</v>
      </c>
      <c r="P33" s="11"/>
      <c r="Q33" s="13">
        <v>0</v>
      </c>
      <c r="R33" s="11"/>
      <c r="S33" s="13">
        <f t="shared" si="0"/>
        <v>257763000</v>
      </c>
    </row>
    <row r="34" spans="1:19" ht="21.75" customHeight="1" x14ac:dyDescent="0.2">
      <c r="A34" s="6" t="s">
        <v>32</v>
      </c>
      <c r="C34" s="20" t="s">
        <v>126</v>
      </c>
      <c r="D34" s="11"/>
      <c r="E34" s="13">
        <v>585000</v>
      </c>
      <c r="F34" s="11"/>
      <c r="G34" s="13">
        <v>414</v>
      </c>
      <c r="H34" s="11"/>
      <c r="I34" s="13">
        <v>0</v>
      </c>
      <c r="J34" s="11"/>
      <c r="K34" s="13">
        <v>0</v>
      </c>
      <c r="L34" s="11"/>
      <c r="M34" s="13">
        <v>0</v>
      </c>
      <c r="N34" s="11"/>
      <c r="O34" s="13">
        <v>242190000</v>
      </c>
      <c r="P34" s="11"/>
      <c r="Q34" s="13">
        <v>3756150</v>
      </c>
      <c r="R34" s="11"/>
      <c r="S34" s="13">
        <f t="shared" si="0"/>
        <v>238433850</v>
      </c>
    </row>
    <row r="35" spans="1:19" ht="21.75" customHeight="1" x14ac:dyDescent="0.2">
      <c r="A35" s="7" t="s">
        <v>42</v>
      </c>
      <c r="C35" s="27" t="s">
        <v>137</v>
      </c>
      <c r="D35" s="11"/>
      <c r="E35" s="22">
        <v>3910000</v>
      </c>
      <c r="F35" s="11"/>
      <c r="G35" s="22">
        <v>720</v>
      </c>
      <c r="H35" s="11"/>
      <c r="I35" s="15">
        <v>2815200000</v>
      </c>
      <c r="J35" s="11"/>
      <c r="K35" s="15">
        <v>137550489</v>
      </c>
      <c r="L35" s="11"/>
      <c r="M35" s="15">
        <v>2677649511</v>
      </c>
      <c r="N35" s="11"/>
      <c r="O35" s="15">
        <v>2815200000</v>
      </c>
      <c r="P35" s="11"/>
      <c r="Q35" s="15">
        <v>137550489</v>
      </c>
      <c r="R35" s="11"/>
      <c r="S35" s="15">
        <f t="shared" si="0"/>
        <v>2677649511</v>
      </c>
    </row>
    <row r="36" spans="1:19" ht="21.75" customHeight="1" x14ac:dyDescent="0.2">
      <c r="A36" s="8" t="s">
        <v>58</v>
      </c>
      <c r="C36" s="22"/>
      <c r="D36" s="28"/>
      <c r="E36" s="22"/>
      <c r="F36" s="28"/>
      <c r="G36" s="22"/>
      <c r="H36" s="11"/>
      <c r="I36" s="17">
        <v>21017520990</v>
      </c>
      <c r="J36" s="11"/>
      <c r="K36" s="17">
        <v>2734828234</v>
      </c>
      <c r="L36" s="11"/>
      <c r="M36" s="17">
        <v>18282692756</v>
      </c>
      <c r="N36" s="11"/>
      <c r="O36" s="17">
        <f>SUM(O8:O35)</f>
        <v>731519108340</v>
      </c>
      <c r="P36" s="11"/>
      <c r="Q36" s="17">
        <f>SUM(Q8:Q35)</f>
        <v>5873819755</v>
      </c>
      <c r="R36" s="11"/>
      <c r="S36" s="17">
        <f>SUM(S8:S35)</f>
        <v>725645288585</v>
      </c>
    </row>
    <row r="39" spans="1:19" x14ac:dyDescent="0.2">
      <c r="I39" s="26"/>
      <c r="M39" s="26"/>
      <c r="O39" s="26"/>
      <c r="Q39" s="26"/>
    </row>
    <row r="40" spans="1:19" x14ac:dyDescent="0.2">
      <c r="M40" s="26"/>
      <c r="O40" s="32"/>
      <c r="P40" s="33"/>
      <c r="Q40" s="33"/>
      <c r="R40" s="33"/>
      <c r="S40" s="33"/>
    </row>
    <row r="41" spans="1:19" x14ac:dyDescent="0.2">
      <c r="O41" s="33"/>
      <c r="P41" s="33"/>
      <c r="Q41" s="32"/>
      <c r="R41" s="33"/>
      <c r="S41" s="33"/>
    </row>
    <row r="42" spans="1:19" x14ac:dyDescent="0.2">
      <c r="O42" s="32"/>
      <c r="P42" s="33"/>
      <c r="Q42" s="33"/>
      <c r="R42" s="33"/>
      <c r="S42" s="32"/>
    </row>
    <row r="43" spans="1:19" x14ac:dyDescent="0.2">
      <c r="O43" s="26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1"/>
  <sheetViews>
    <sheetView rightToLeft="1" workbookViewId="0">
      <selection activeCell="G33" sqref="G3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4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4" ht="14.45" customHeight="1" x14ac:dyDescent="0.2"/>
    <row r="5" spans="1:14" ht="14.45" customHeight="1" x14ac:dyDescent="0.2">
      <c r="A5" s="35" t="s">
        <v>140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4" ht="14.45" customHeight="1" x14ac:dyDescent="0.2">
      <c r="A6" s="36" t="s">
        <v>69</v>
      </c>
      <c r="C6" s="36" t="s">
        <v>85</v>
      </c>
      <c r="D6" s="36"/>
      <c r="E6" s="36"/>
      <c r="F6" s="36"/>
      <c r="G6" s="36"/>
      <c r="I6" s="36" t="s">
        <v>86</v>
      </c>
      <c r="J6" s="36"/>
      <c r="K6" s="36"/>
      <c r="L6" s="36"/>
      <c r="M6" s="36"/>
    </row>
    <row r="7" spans="1:14" ht="29.1" customHeight="1" x14ac:dyDescent="0.2">
      <c r="A7" s="36"/>
      <c r="C7" s="9" t="s">
        <v>138</v>
      </c>
      <c r="D7" s="3"/>
      <c r="E7" s="9" t="s">
        <v>121</v>
      </c>
      <c r="F7" s="3"/>
      <c r="G7" s="9" t="s">
        <v>139</v>
      </c>
      <c r="I7" s="9" t="s">
        <v>138</v>
      </c>
      <c r="J7" s="3"/>
      <c r="K7" s="9" t="s">
        <v>121</v>
      </c>
      <c r="L7" s="3"/>
      <c r="M7" s="9" t="s">
        <v>139</v>
      </c>
    </row>
    <row r="8" spans="1:14" ht="21.75" customHeight="1" x14ac:dyDescent="0.2">
      <c r="A8" s="6" t="s">
        <v>151</v>
      </c>
      <c r="C8" s="13">
        <v>4877617</v>
      </c>
      <c r="D8" s="13">
        <v>0</v>
      </c>
      <c r="E8" s="13">
        <v>0</v>
      </c>
      <c r="F8" s="13">
        <v>0</v>
      </c>
      <c r="G8" s="13">
        <f>C8-E8</f>
        <v>4877617</v>
      </c>
      <c r="H8" s="13">
        <v>0</v>
      </c>
      <c r="I8" s="13">
        <v>47681560</v>
      </c>
      <c r="J8" s="13">
        <v>0</v>
      </c>
      <c r="K8" s="13">
        <v>347</v>
      </c>
      <c r="L8" s="13">
        <v>0</v>
      </c>
      <c r="M8" s="13">
        <f>I8-K8</f>
        <v>47681213</v>
      </c>
      <c r="N8" s="13">
        <v>0</v>
      </c>
    </row>
    <row r="9" spans="1:14" ht="21.75" customHeight="1" x14ac:dyDescent="0.2">
      <c r="A9" s="7" t="s">
        <v>150</v>
      </c>
      <c r="C9" s="15">
        <v>2682700</v>
      </c>
      <c r="D9" s="11"/>
      <c r="E9" s="15">
        <v>0</v>
      </c>
      <c r="F9" s="11"/>
      <c r="G9" s="15">
        <v>2682700</v>
      </c>
      <c r="H9" s="11"/>
      <c r="I9" s="15">
        <v>4436432</v>
      </c>
      <c r="J9" s="11"/>
      <c r="K9" s="15">
        <v>0</v>
      </c>
      <c r="L9" s="11"/>
      <c r="M9" s="15">
        <v>4436432</v>
      </c>
    </row>
    <row r="10" spans="1:14" ht="21.75" customHeight="1" thickBot="1" x14ac:dyDescent="0.25">
      <c r="A10" s="8" t="s">
        <v>58</v>
      </c>
      <c r="C10" s="17">
        <f>SUM(C8:C9)</f>
        <v>7560317</v>
      </c>
      <c r="D10" s="17">
        <f t="shared" ref="D10:M10" si="0">SUM(D8:D9)</f>
        <v>0</v>
      </c>
      <c r="E10" s="17">
        <f t="shared" si="0"/>
        <v>0</v>
      </c>
      <c r="F10" s="17">
        <f t="shared" si="0"/>
        <v>0</v>
      </c>
      <c r="G10" s="17">
        <f t="shared" si="0"/>
        <v>7560317</v>
      </c>
      <c r="H10" s="17">
        <f t="shared" si="0"/>
        <v>0</v>
      </c>
      <c r="I10" s="17">
        <f t="shared" si="0"/>
        <v>52117992</v>
      </c>
      <c r="J10" s="17">
        <f t="shared" si="0"/>
        <v>0</v>
      </c>
      <c r="K10" s="17">
        <f t="shared" si="0"/>
        <v>347</v>
      </c>
      <c r="L10" s="17">
        <f t="shared" si="0"/>
        <v>0</v>
      </c>
      <c r="M10" s="17">
        <f t="shared" si="0"/>
        <v>52117645</v>
      </c>
    </row>
    <row r="11" spans="1:14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48"/>
  <sheetViews>
    <sheetView rightToLeft="1" topLeftCell="A16" workbookViewId="0">
      <selection activeCell="L37" sqref="L37"/>
    </sheetView>
  </sheetViews>
  <sheetFormatPr defaultRowHeight="12.75" x14ac:dyDescent="0.2"/>
  <cols>
    <col min="1" max="1" width="40.28515625" customWidth="1"/>
    <col min="2" max="2" width="1.28515625" customWidth="1"/>
    <col min="3" max="3" width="9.85546875" bestFit="1" customWidth="1"/>
    <col min="4" max="4" width="1.28515625" customWidth="1"/>
    <col min="5" max="5" width="14.85546875" bestFit="1" customWidth="1"/>
    <col min="6" max="6" width="1.28515625" customWidth="1"/>
    <col min="7" max="7" width="14.85546875" bestFit="1" customWidth="1"/>
    <col min="8" max="8" width="1.28515625" customWidth="1"/>
    <col min="9" max="9" width="15.140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3" max="23" width="17.28515625" bestFit="1" customWidth="1"/>
  </cols>
  <sheetData>
    <row r="1" spans="1:23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23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23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23" ht="14.45" customHeight="1" x14ac:dyDescent="0.2"/>
    <row r="5" spans="1:23" ht="14.45" customHeight="1" x14ac:dyDescent="0.2">
      <c r="A5" s="35" t="s">
        <v>141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23" ht="14.45" customHeight="1" x14ac:dyDescent="0.2">
      <c r="A6" s="36" t="s">
        <v>69</v>
      </c>
      <c r="C6" s="36" t="s">
        <v>85</v>
      </c>
      <c r="D6" s="36"/>
      <c r="E6" s="36"/>
      <c r="F6" s="36"/>
      <c r="G6" s="36"/>
      <c r="H6" s="36"/>
      <c r="I6" s="36"/>
      <c r="K6" s="36" t="s">
        <v>86</v>
      </c>
      <c r="L6" s="36"/>
      <c r="M6" s="36"/>
      <c r="N6" s="36"/>
      <c r="O6" s="36"/>
      <c r="P6" s="36"/>
      <c r="Q6" s="36"/>
      <c r="R6" s="36"/>
    </row>
    <row r="7" spans="1:23" ht="45.75" customHeight="1" x14ac:dyDescent="0.2">
      <c r="A7" s="36"/>
      <c r="C7" s="9" t="s">
        <v>13</v>
      </c>
      <c r="D7" s="3"/>
      <c r="E7" s="9" t="s">
        <v>142</v>
      </c>
      <c r="F7" s="3"/>
      <c r="G7" s="9" t="s">
        <v>143</v>
      </c>
      <c r="H7" s="3"/>
      <c r="I7" s="9" t="s">
        <v>144</v>
      </c>
      <c r="K7" s="9" t="s">
        <v>13</v>
      </c>
      <c r="L7" s="3"/>
      <c r="M7" s="9" t="s">
        <v>142</v>
      </c>
      <c r="N7" s="3"/>
      <c r="O7" s="9" t="s">
        <v>143</v>
      </c>
      <c r="P7" s="3"/>
      <c r="Q7" s="46" t="s">
        <v>144</v>
      </c>
      <c r="R7" s="46"/>
    </row>
    <row r="8" spans="1:23" ht="21.75" customHeight="1" x14ac:dyDescent="0.2">
      <c r="A8" s="5" t="s">
        <v>42</v>
      </c>
      <c r="C8" s="10">
        <v>1955000</v>
      </c>
      <c r="D8" s="11"/>
      <c r="E8" s="10">
        <v>27100233607</v>
      </c>
      <c r="F8" s="11"/>
      <c r="G8" s="10">
        <v>18817622588</v>
      </c>
      <c r="H8" s="11"/>
      <c r="I8" s="10">
        <f>E8-G8</f>
        <v>8282611019</v>
      </c>
      <c r="J8" s="11"/>
      <c r="K8" s="10">
        <v>1955000</v>
      </c>
      <c r="L8" s="11"/>
      <c r="M8" s="10">
        <v>27100233607</v>
      </c>
      <c r="N8" s="11"/>
      <c r="O8" s="10">
        <v>18817622588</v>
      </c>
      <c r="P8" s="11"/>
      <c r="Q8" s="39">
        <v>8282611019</v>
      </c>
      <c r="R8" s="39"/>
      <c r="W8" s="31"/>
    </row>
    <row r="9" spans="1:23" ht="21.75" customHeight="1" x14ac:dyDescent="0.2">
      <c r="A9" s="6" t="s">
        <v>53</v>
      </c>
      <c r="C9" s="13">
        <v>125000</v>
      </c>
      <c r="D9" s="11"/>
      <c r="E9" s="13">
        <v>6962014418</v>
      </c>
      <c r="F9" s="11"/>
      <c r="G9" s="13">
        <f>4912955600+1494627925+4</f>
        <v>6407583529</v>
      </c>
      <c r="H9" s="11"/>
      <c r="I9" s="13">
        <f t="shared" ref="I9" si="0">E9-G9</f>
        <v>554430889</v>
      </c>
      <c r="J9" s="11"/>
      <c r="K9" s="13">
        <v>250000</v>
      </c>
      <c r="L9" s="11"/>
      <c r="M9" s="13">
        <v>13204633158</v>
      </c>
      <c r="N9" s="11"/>
      <c r="O9" s="13">
        <v>9825911200</v>
      </c>
      <c r="P9" s="11"/>
      <c r="Q9" s="41">
        <v>3378721958</v>
      </c>
      <c r="R9" s="41"/>
    </row>
    <row r="10" spans="1:23" ht="21.75" customHeight="1" x14ac:dyDescent="0.2">
      <c r="A10" s="6" t="s">
        <v>48</v>
      </c>
      <c r="C10" s="13">
        <v>1950000</v>
      </c>
      <c r="D10" s="11"/>
      <c r="E10" s="13">
        <v>61704806571</v>
      </c>
      <c r="F10" s="11"/>
      <c r="G10" s="13">
        <f>20076878139</f>
        <v>20076878139</v>
      </c>
      <c r="H10" s="11"/>
      <c r="I10" s="13">
        <f>E10-G10</f>
        <v>41627928432</v>
      </c>
      <c r="J10" s="11"/>
      <c r="K10" s="13">
        <v>11340000</v>
      </c>
      <c r="L10" s="11"/>
      <c r="M10" s="13">
        <v>239588602404</v>
      </c>
      <c r="N10" s="11"/>
      <c r="O10" s="13">
        <v>136640437494</v>
      </c>
      <c r="P10" s="11"/>
      <c r="Q10" s="41">
        <v>102948164910</v>
      </c>
      <c r="R10" s="41"/>
    </row>
    <row r="11" spans="1:23" ht="21.75" customHeight="1" x14ac:dyDescent="0.2">
      <c r="A11" s="6" t="s">
        <v>91</v>
      </c>
      <c r="C11" s="13">
        <v>0</v>
      </c>
      <c r="D11" s="11"/>
      <c r="E11" s="13">
        <v>0</v>
      </c>
      <c r="F11" s="11"/>
      <c r="G11" s="13">
        <v>0</v>
      </c>
      <c r="H11" s="11"/>
      <c r="I11" s="13">
        <v>0</v>
      </c>
      <c r="J11" s="11"/>
      <c r="K11" s="13">
        <v>64860375</v>
      </c>
      <c r="L11" s="11"/>
      <c r="M11" s="13">
        <v>301783809269</v>
      </c>
      <c r="N11" s="11"/>
      <c r="O11" s="13">
        <v>242504728207</v>
      </c>
      <c r="P11" s="11"/>
      <c r="Q11" s="41">
        <v>59279081062</v>
      </c>
      <c r="R11" s="41"/>
    </row>
    <row r="12" spans="1:23" ht="21.75" customHeight="1" x14ac:dyDescent="0.2">
      <c r="A12" s="6" t="s">
        <v>92</v>
      </c>
      <c r="C12" s="13">
        <v>0</v>
      </c>
      <c r="D12" s="11"/>
      <c r="E12" s="13">
        <v>0</v>
      </c>
      <c r="F12" s="11"/>
      <c r="G12" s="13">
        <v>0</v>
      </c>
      <c r="H12" s="11"/>
      <c r="I12" s="13">
        <v>0</v>
      </c>
      <c r="J12" s="11"/>
      <c r="K12" s="13">
        <v>400000</v>
      </c>
      <c r="L12" s="11"/>
      <c r="M12" s="13">
        <v>4625130529</v>
      </c>
      <c r="N12" s="11"/>
      <c r="O12" s="13">
        <v>2859540681</v>
      </c>
      <c r="P12" s="11"/>
      <c r="Q12" s="41">
        <v>1765589848</v>
      </c>
      <c r="R12" s="41"/>
    </row>
    <row r="13" spans="1:23" ht="21.75" customHeight="1" x14ac:dyDescent="0.2">
      <c r="A13" s="6" t="s">
        <v>36</v>
      </c>
      <c r="C13" s="13">
        <v>0</v>
      </c>
      <c r="D13" s="11"/>
      <c r="E13" s="13">
        <v>0</v>
      </c>
      <c r="F13" s="11"/>
      <c r="G13" s="13">
        <v>0</v>
      </c>
      <c r="H13" s="11"/>
      <c r="I13" s="13">
        <v>0</v>
      </c>
      <c r="J13" s="11"/>
      <c r="K13" s="13">
        <v>6400000</v>
      </c>
      <c r="L13" s="11"/>
      <c r="M13" s="13">
        <v>98306174154</v>
      </c>
      <c r="N13" s="11"/>
      <c r="O13" s="13">
        <v>86316376861</v>
      </c>
      <c r="P13" s="11"/>
      <c r="Q13" s="41">
        <v>11989797293</v>
      </c>
      <c r="R13" s="41"/>
    </row>
    <row r="14" spans="1:23" ht="21.75" customHeight="1" x14ac:dyDescent="0.2">
      <c r="A14" s="6" t="s">
        <v>93</v>
      </c>
      <c r="C14" s="13">
        <v>0</v>
      </c>
      <c r="D14" s="11"/>
      <c r="E14" s="13">
        <v>0</v>
      </c>
      <c r="F14" s="11"/>
      <c r="G14" s="13">
        <v>0</v>
      </c>
      <c r="H14" s="11"/>
      <c r="I14" s="13">
        <v>0</v>
      </c>
      <c r="J14" s="11"/>
      <c r="K14" s="13">
        <v>56570000</v>
      </c>
      <c r="L14" s="11"/>
      <c r="M14" s="13">
        <v>267434459657</v>
      </c>
      <c r="N14" s="11"/>
      <c r="O14" s="13">
        <v>199435671525</v>
      </c>
      <c r="P14" s="11"/>
      <c r="Q14" s="41">
        <v>67998788132</v>
      </c>
      <c r="R14" s="41"/>
    </row>
    <row r="15" spans="1:23" ht="21.75" customHeight="1" x14ac:dyDescent="0.2">
      <c r="A15" s="6" t="s">
        <v>94</v>
      </c>
      <c r="C15" s="13">
        <v>0</v>
      </c>
      <c r="D15" s="11"/>
      <c r="E15" s="13">
        <v>0</v>
      </c>
      <c r="F15" s="11"/>
      <c r="G15" s="13">
        <v>0</v>
      </c>
      <c r="H15" s="11"/>
      <c r="I15" s="13">
        <v>0</v>
      </c>
      <c r="J15" s="11"/>
      <c r="K15" s="13">
        <v>800000</v>
      </c>
      <c r="L15" s="11"/>
      <c r="M15" s="13">
        <v>3006975020</v>
      </c>
      <c r="N15" s="11"/>
      <c r="O15" s="13">
        <v>2420430884</v>
      </c>
      <c r="P15" s="11"/>
      <c r="Q15" s="41">
        <v>586544136</v>
      </c>
      <c r="R15" s="41"/>
    </row>
    <row r="16" spans="1:23" ht="21.75" customHeight="1" x14ac:dyDescent="0.2">
      <c r="A16" s="6" t="s">
        <v>95</v>
      </c>
      <c r="C16" s="13">
        <v>0</v>
      </c>
      <c r="D16" s="11"/>
      <c r="E16" s="13">
        <v>0</v>
      </c>
      <c r="F16" s="11"/>
      <c r="G16" s="13">
        <v>0</v>
      </c>
      <c r="H16" s="11"/>
      <c r="I16" s="13">
        <v>0</v>
      </c>
      <c r="J16" s="11"/>
      <c r="K16" s="13">
        <v>750000</v>
      </c>
      <c r="L16" s="11"/>
      <c r="M16" s="13">
        <v>10996039522</v>
      </c>
      <c r="N16" s="11"/>
      <c r="O16" s="13">
        <v>6757358700</v>
      </c>
      <c r="P16" s="11"/>
      <c r="Q16" s="41">
        <v>4238680822</v>
      </c>
      <c r="R16" s="41"/>
    </row>
    <row r="17" spans="1:18" ht="21.75" customHeight="1" x14ac:dyDescent="0.2">
      <c r="A17" s="6" t="s">
        <v>96</v>
      </c>
      <c r="C17" s="13">
        <v>0</v>
      </c>
      <c r="D17" s="11"/>
      <c r="E17" s="13">
        <v>0</v>
      </c>
      <c r="F17" s="11"/>
      <c r="G17" s="13">
        <v>0</v>
      </c>
      <c r="H17" s="11"/>
      <c r="I17" s="13">
        <v>0</v>
      </c>
      <c r="J17" s="11"/>
      <c r="K17" s="13">
        <v>1256500</v>
      </c>
      <c r="L17" s="11"/>
      <c r="M17" s="13">
        <v>8110948137</v>
      </c>
      <c r="N17" s="11"/>
      <c r="O17" s="13">
        <v>7667741618</v>
      </c>
      <c r="P17" s="11"/>
      <c r="Q17" s="41">
        <v>443206519</v>
      </c>
      <c r="R17" s="41"/>
    </row>
    <row r="18" spans="1:18" ht="21.75" customHeight="1" x14ac:dyDescent="0.2">
      <c r="A18" s="6" t="s">
        <v>97</v>
      </c>
      <c r="C18" s="13">
        <v>0</v>
      </c>
      <c r="D18" s="11"/>
      <c r="E18" s="13">
        <v>0</v>
      </c>
      <c r="F18" s="11"/>
      <c r="G18" s="13">
        <v>0</v>
      </c>
      <c r="H18" s="11"/>
      <c r="I18" s="13">
        <v>0</v>
      </c>
      <c r="J18" s="11"/>
      <c r="K18" s="13">
        <v>360000</v>
      </c>
      <c r="L18" s="11"/>
      <c r="M18" s="13">
        <v>4858153951</v>
      </c>
      <c r="N18" s="11"/>
      <c r="O18" s="13">
        <v>2806298323</v>
      </c>
      <c r="P18" s="11"/>
      <c r="Q18" s="41">
        <v>2051855628</v>
      </c>
      <c r="R18" s="41"/>
    </row>
    <row r="19" spans="1:18" ht="21.75" customHeight="1" x14ac:dyDescent="0.2">
      <c r="A19" s="6" t="s">
        <v>41</v>
      </c>
      <c r="C19" s="13">
        <v>0</v>
      </c>
      <c r="D19" s="11"/>
      <c r="E19" s="13">
        <v>0</v>
      </c>
      <c r="F19" s="11"/>
      <c r="G19" s="13">
        <v>0</v>
      </c>
      <c r="H19" s="11"/>
      <c r="I19" s="13">
        <v>0</v>
      </c>
      <c r="J19" s="11"/>
      <c r="K19" s="13">
        <v>18460936</v>
      </c>
      <c r="L19" s="11"/>
      <c r="M19" s="13">
        <v>100200734827</v>
      </c>
      <c r="N19" s="11"/>
      <c r="O19" s="13">
        <v>65000408645</v>
      </c>
      <c r="P19" s="11"/>
      <c r="Q19" s="41">
        <v>35200326182</v>
      </c>
      <c r="R19" s="41"/>
    </row>
    <row r="20" spans="1:18" ht="21.75" customHeight="1" x14ac:dyDescent="0.2">
      <c r="A20" s="6" t="s">
        <v>98</v>
      </c>
      <c r="C20" s="13">
        <v>0</v>
      </c>
      <c r="D20" s="11"/>
      <c r="E20" s="13">
        <v>0</v>
      </c>
      <c r="F20" s="11"/>
      <c r="G20" s="13">
        <v>0</v>
      </c>
      <c r="H20" s="11"/>
      <c r="I20" s="13">
        <v>0</v>
      </c>
      <c r="J20" s="11"/>
      <c r="K20" s="13">
        <v>7781334</v>
      </c>
      <c r="L20" s="11"/>
      <c r="M20" s="13">
        <v>90383187483</v>
      </c>
      <c r="N20" s="11"/>
      <c r="O20" s="13">
        <v>74123369166</v>
      </c>
      <c r="P20" s="11"/>
      <c r="Q20" s="41">
        <v>16259818317</v>
      </c>
      <c r="R20" s="41"/>
    </row>
    <row r="21" spans="1:18" ht="21.75" customHeight="1" x14ac:dyDescent="0.2">
      <c r="A21" s="6" t="s">
        <v>20</v>
      </c>
      <c r="C21" s="13">
        <v>0</v>
      </c>
      <c r="D21" s="11"/>
      <c r="E21" s="13">
        <v>0</v>
      </c>
      <c r="F21" s="11"/>
      <c r="G21" s="13">
        <v>0</v>
      </c>
      <c r="H21" s="11"/>
      <c r="I21" s="13">
        <v>0</v>
      </c>
      <c r="J21" s="11"/>
      <c r="K21" s="13">
        <v>14000000</v>
      </c>
      <c r="L21" s="11"/>
      <c r="M21" s="13">
        <v>49048933150</v>
      </c>
      <c r="N21" s="11"/>
      <c r="O21" s="13">
        <v>29836409447</v>
      </c>
      <c r="P21" s="11"/>
      <c r="Q21" s="41">
        <v>19212523703</v>
      </c>
      <c r="R21" s="41"/>
    </row>
    <row r="22" spans="1:18" ht="21.75" customHeight="1" x14ac:dyDescent="0.2">
      <c r="A22" s="6" t="s">
        <v>55</v>
      </c>
      <c r="C22" s="13">
        <v>0</v>
      </c>
      <c r="D22" s="11"/>
      <c r="E22" s="13">
        <v>0</v>
      </c>
      <c r="F22" s="11"/>
      <c r="G22" s="13">
        <v>0</v>
      </c>
      <c r="H22" s="11"/>
      <c r="I22" s="13">
        <v>0</v>
      </c>
      <c r="J22" s="11"/>
      <c r="K22" s="13">
        <v>219000</v>
      </c>
      <c r="L22" s="11"/>
      <c r="M22" s="13">
        <v>6129601395</v>
      </c>
      <c r="N22" s="11"/>
      <c r="O22" s="13">
        <v>5291854767</v>
      </c>
      <c r="P22" s="11"/>
      <c r="Q22" s="41">
        <v>837746628</v>
      </c>
      <c r="R22" s="41"/>
    </row>
    <row r="23" spans="1:18" ht="21.75" customHeight="1" x14ac:dyDescent="0.2">
      <c r="A23" s="6" t="s">
        <v>99</v>
      </c>
      <c r="C23" s="13">
        <v>0</v>
      </c>
      <c r="D23" s="11"/>
      <c r="E23" s="13">
        <v>0</v>
      </c>
      <c r="F23" s="11"/>
      <c r="G23" s="13">
        <v>0</v>
      </c>
      <c r="H23" s="11"/>
      <c r="I23" s="13">
        <v>0</v>
      </c>
      <c r="J23" s="11"/>
      <c r="K23" s="13">
        <v>14456055</v>
      </c>
      <c r="L23" s="11"/>
      <c r="M23" s="13">
        <v>154679515117</v>
      </c>
      <c r="N23" s="11"/>
      <c r="O23" s="13">
        <v>54996083370</v>
      </c>
      <c r="P23" s="11"/>
      <c r="Q23" s="41">
        <v>99683431747</v>
      </c>
      <c r="R23" s="41"/>
    </row>
    <row r="24" spans="1:18" ht="21.75" customHeight="1" x14ac:dyDescent="0.2">
      <c r="A24" s="6" t="s">
        <v>100</v>
      </c>
      <c r="C24" s="13">
        <v>0</v>
      </c>
      <c r="D24" s="11"/>
      <c r="E24" s="13">
        <v>0</v>
      </c>
      <c r="F24" s="11"/>
      <c r="G24" s="13">
        <v>0</v>
      </c>
      <c r="H24" s="11"/>
      <c r="I24" s="13">
        <v>0</v>
      </c>
      <c r="J24" s="11"/>
      <c r="K24" s="13">
        <v>4388000</v>
      </c>
      <c r="L24" s="11"/>
      <c r="M24" s="13">
        <v>38011125276</v>
      </c>
      <c r="N24" s="11"/>
      <c r="O24" s="13">
        <v>32133116008</v>
      </c>
      <c r="P24" s="11"/>
      <c r="Q24" s="41">
        <v>5878009268</v>
      </c>
      <c r="R24" s="41"/>
    </row>
    <row r="25" spans="1:18" ht="21.75" customHeight="1" x14ac:dyDescent="0.2">
      <c r="A25" s="6" t="s">
        <v>101</v>
      </c>
      <c r="C25" s="13">
        <v>0</v>
      </c>
      <c r="D25" s="11"/>
      <c r="E25" s="13">
        <v>0</v>
      </c>
      <c r="F25" s="11"/>
      <c r="G25" s="13">
        <v>0</v>
      </c>
      <c r="H25" s="11"/>
      <c r="I25" s="13">
        <v>0</v>
      </c>
      <c r="J25" s="11"/>
      <c r="K25" s="13">
        <v>15867048</v>
      </c>
      <c r="L25" s="11"/>
      <c r="M25" s="13">
        <v>67720560864</v>
      </c>
      <c r="N25" s="11"/>
      <c r="O25" s="13">
        <v>67720560864</v>
      </c>
      <c r="P25" s="11"/>
      <c r="Q25" s="41">
        <v>0</v>
      </c>
      <c r="R25" s="41"/>
    </row>
    <row r="26" spans="1:18" ht="21.75" customHeight="1" x14ac:dyDescent="0.2">
      <c r="A26" s="6" t="s">
        <v>102</v>
      </c>
      <c r="C26" s="13">
        <v>0</v>
      </c>
      <c r="D26" s="11"/>
      <c r="E26" s="13">
        <v>0</v>
      </c>
      <c r="F26" s="11"/>
      <c r="G26" s="13">
        <v>0</v>
      </c>
      <c r="H26" s="11"/>
      <c r="I26" s="13">
        <v>0</v>
      </c>
      <c r="J26" s="11"/>
      <c r="K26" s="13">
        <v>257500</v>
      </c>
      <c r="L26" s="11"/>
      <c r="M26" s="13">
        <v>4088152442</v>
      </c>
      <c r="N26" s="11"/>
      <c r="O26" s="13">
        <v>3996168971</v>
      </c>
      <c r="P26" s="11"/>
      <c r="Q26" s="41">
        <v>91983471</v>
      </c>
      <c r="R26" s="41"/>
    </row>
    <row r="27" spans="1:18" ht="21.75" customHeight="1" x14ac:dyDescent="0.2">
      <c r="A27" s="6" t="s">
        <v>103</v>
      </c>
      <c r="C27" s="13">
        <v>0</v>
      </c>
      <c r="D27" s="11"/>
      <c r="E27" s="13">
        <v>0</v>
      </c>
      <c r="F27" s="11"/>
      <c r="G27" s="13">
        <v>0</v>
      </c>
      <c r="H27" s="11"/>
      <c r="I27" s="13">
        <v>0</v>
      </c>
      <c r="J27" s="11"/>
      <c r="K27" s="13">
        <v>2800000</v>
      </c>
      <c r="L27" s="11"/>
      <c r="M27" s="13">
        <v>1569771182</v>
      </c>
      <c r="N27" s="11"/>
      <c r="O27" s="13">
        <v>1546909965</v>
      </c>
      <c r="P27" s="11"/>
      <c r="Q27" s="41">
        <v>22861217</v>
      </c>
      <c r="R27" s="41"/>
    </row>
    <row r="28" spans="1:18" ht="21.75" customHeight="1" x14ac:dyDescent="0.2">
      <c r="A28" s="6" t="s">
        <v>104</v>
      </c>
      <c r="C28" s="13">
        <v>0</v>
      </c>
      <c r="D28" s="11"/>
      <c r="E28" s="13">
        <v>0</v>
      </c>
      <c r="F28" s="11"/>
      <c r="G28" s="13">
        <v>0</v>
      </c>
      <c r="H28" s="11"/>
      <c r="I28" s="13">
        <v>0</v>
      </c>
      <c r="J28" s="11"/>
      <c r="K28" s="13">
        <v>401250</v>
      </c>
      <c r="L28" s="11"/>
      <c r="M28" s="13">
        <v>6103614058</v>
      </c>
      <c r="N28" s="11"/>
      <c r="O28" s="13">
        <v>4018909318</v>
      </c>
      <c r="P28" s="11"/>
      <c r="Q28" s="41">
        <v>2084704740</v>
      </c>
      <c r="R28" s="41"/>
    </row>
    <row r="29" spans="1:18" ht="21.75" customHeight="1" x14ac:dyDescent="0.2">
      <c r="A29" s="6" t="s">
        <v>105</v>
      </c>
      <c r="C29" s="13">
        <v>0</v>
      </c>
      <c r="D29" s="11"/>
      <c r="E29" s="13">
        <v>0</v>
      </c>
      <c r="F29" s="11"/>
      <c r="G29" s="13">
        <v>0</v>
      </c>
      <c r="H29" s="11"/>
      <c r="I29" s="13">
        <v>0</v>
      </c>
      <c r="J29" s="11"/>
      <c r="K29" s="13">
        <v>400000</v>
      </c>
      <c r="L29" s="11"/>
      <c r="M29" s="13">
        <v>2695005330</v>
      </c>
      <c r="N29" s="11"/>
      <c r="O29" s="13">
        <v>1921505284</v>
      </c>
      <c r="P29" s="11"/>
      <c r="Q29" s="41">
        <v>773500046</v>
      </c>
      <c r="R29" s="41"/>
    </row>
    <row r="30" spans="1:18" ht="21.75" customHeight="1" x14ac:dyDescent="0.2">
      <c r="A30" s="6" t="s">
        <v>106</v>
      </c>
      <c r="C30" s="13">
        <v>0</v>
      </c>
      <c r="D30" s="11"/>
      <c r="E30" s="13">
        <v>0</v>
      </c>
      <c r="F30" s="11"/>
      <c r="G30" s="13">
        <v>0</v>
      </c>
      <c r="H30" s="11"/>
      <c r="I30" s="13">
        <v>0</v>
      </c>
      <c r="J30" s="11"/>
      <c r="K30" s="13">
        <v>800000</v>
      </c>
      <c r="L30" s="11"/>
      <c r="M30" s="13">
        <v>7969912665</v>
      </c>
      <c r="N30" s="11"/>
      <c r="O30" s="13">
        <v>5480561398</v>
      </c>
      <c r="P30" s="11"/>
      <c r="Q30" s="41">
        <v>2489351267</v>
      </c>
      <c r="R30" s="41"/>
    </row>
    <row r="31" spans="1:18" ht="21.75" customHeight="1" x14ac:dyDescent="0.2">
      <c r="A31" s="6" t="s">
        <v>33</v>
      </c>
      <c r="C31" s="13">
        <v>0</v>
      </c>
      <c r="D31" s="11"/>
      <c r="E31" s="13">
        <v>0</v>
      </c>
      <c r="F31" s="11"/>
      <c r="G31" s="13">
        <v>0</v>
      </c>
      <c r="H31" s="11"/>
      <c r="I31" s="13">
        <v>0</v>
      </c>
      <c r="J31" s="11"/>
      <c r="K31" s="13">
        <v>435000</v>
      </c>
      <c r="L31" s="11"/>
      <c r="M31" s="13">
        <v>9672995382</v>
      </c>
      <c r="N31" s="11"/>
      <c r="O31" s="13">
        <v>7458167394</v>
      </c>
      <c r="P31" s="11"/>
      <c r="Q31" s="41">
        <v>2214827988</v>
      </c>
      <c r="R31" s="41"/>
    </row>
    <row r="32" spans="1:18" ht="21.75" customHeight="1" x14ac:dyDescent="0.2">
      <c r="A32" s="7" t="s">
        <v>107</v>
      </c>
      <c r="C32" s="22">
        <v>0</v>
      </c>
      <c r="D32" s="11"/>
      <c r="E32" s="15">
        <v>0</v>
      </c>
      <c r="F32" s="11"/>
      <c r="G32" s="15">
        <v>0</v>
      </c>
      <c r="H32" s="11"/>
      <c r="I32" s="15">
        <v>0</v>
      </c>
      <c r="J32" s="11"/>
      <c r="K32" s="22">
        <v>700000</v>
      </c>
      <c r="L32" s="11"/>
      <c r="M32" s="15">
        <v>13968184851</v>
      </c>
      <c r="N32" s="11"/>
      <c r="O32" s="15">
        <v>11146615641</v>
      </c>
      <c r="P32" s="11"/>
      <c r="Q32" s="45">
        <v>2821569210</v>
      </c>
      <c r="R32" s="45"/>
    </row>
    <row r="33" spans="1:18" ht="21.75" customHeight="1" x14ac:dyDescent="0.2">
      <c r="A33" s="8" t="s">
        <v>58</v>
      </c>
      <c r="C33" s="22"/>
      <c r="D33" s="11"/>
      <c r="E33" s="17">
        <f>SUM(E8:E32)</f>
        <v>95767054596</v>
      </c>
      <c r="F33" s="11"/>
      <c r="G33" s="17">
        <f>SUM(G8:G32)</f>
        <v>45302084256</v>
      </c>
      <c r="H33" s="11"/>
      <c r="I33" s="17">
        <f>SUM(I8:I32)</f>
        <v>50464970340</v>
      </c>
      <c r="J33" s="11"/>
      <c r="K33" s="22"/>
      <c r="L33" s="11"/>
      <c r="M33" s="17">
        <v>1531256453430</v>
      </c>
      <c r="N33" s="11"/>
      <c r="O33" s="17">
        <v>1080722758319</v>
      </c>
      <c r="P33" s="11"/>
      <c r="Q33" s="47">
        <v>450533695111</v>
      </c>
      <c r="R33" s="47"/>
    </row>
    <row r="36" spans="1:18" x14ac:dyDescent="0.2">
      <c r="G36" s="26"/>
    </row>
    <row r="37" spans="1:18" x14ac:dyDescent="0.2">
      <c r="M37" s="26"/>
    </row>
    <row r="38" spans="1:18" x14ac:dyDescent="0.2">
      <c r="O38" s="26"/>
    </row>
    <row r="39" spans="1:18" x14ac:dyDescent="0.2">
      <c r="G39" s="26"/>
      <c r="M39" s="26"/>
      <c r="O39" s="26"/>
    </row>
    <row r="40" spans="1:18" x14ac:dyDescent="0.2">
      <c r="G40" s="26"/>
      <c r="M40" s="26"/>
      <c r="O40" s="26"/>
    </row>
    <row r="41" spans="1:18" x14ac:dyDescent="0.2">
      <c r="O41" s="26"/>
    </row>
    <row r="42" spans="1:18" x14ac:dyDescent="0.2">
      <c r="G42" s="26"/>
      <c r="M42" s="26"/>
      <c r="O42" s="26"/>
    </row>
    <row r="45" spans="1:18" x14ac:dyDescent="0.2">
      <c r="O45" s="26"/>
    </row>
    <row r="48" spans="1:18" x14ac:dyDescent="0.2">
      <c r="O48" s="26"/>
    </row>
  </sheetData>
  <mergeCells count="34">
    <mergeCell ref="Q33:R33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tabSelected="1" workbookViewId="0">
      <selection activeCell="Q51" sqref="Q51"/>
    </sheetView>
  </sheetViews>
  <sheetFormatPr defaultRowHeight="12.75" x14ac:dyDescent="0.2"/>
  <cols>
    <col min="1" max="1" width="29.5703125" customWidth="1"/>
    <col min="2" max="2" width="1.28515625" customWidth="1"/>
    <col min="3" max="3" width="13.85546875" bestFit="1" customWidth="1"/>
    <col min="4" max="4" width="1.28515625" customWidth="1"/>
    <col min="5" max="5" width="18.140625" bestFit="1" customWidth="1"/>
    <col min="6" max="6" width="1.28515625" customWidth="1"/>
    <col min="7" max="7" width="18.570312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8.140625" bestFit="1" customWidth="1"/>
    <col min="14" max="14" width="1.28515625" customWidth="1"/>
    <col min="15" max="15" width="17.7109375" bestFit="1" customWidth="1"/>
    <col min="16" max="16" width="1.28515625" customWidth="1"/>
    <col min="17" max="17" width="22" customWidth="1"/>
    <col min="18" max="18" width="1.28515625" customWidth="1"/>
    <col min="19" max="19" width="0.28515625" customWidth="1"/>
  </cols>
  <sheetData>
    <row r="1" spans="1:18" ht="29.1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ht="21.7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21.75" customHeight="1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14.45" customHeight="1" x14ac:dyDescent="0.2"/>
    <row r="5" spans="1:18" ht="14.45" customHeight="1" x14ac:dyDescent="0.2">
      <c r="A5" s="35" t="s">
        <v>145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36" t="s">
        <v>69</v>
      </c>
      <c r="C6" s="36" t="s">
        <v>85</v>
      </c>
      <c r="D6" s="36"/>
      <c r="E6" s="36"/>
      <c r="F6" s="36"/>
      <c r="G6" s="36"/>
      <c r="H6" s="36"/>
      <c r="I6" s="36"/>
      <c r="K6" s="36" t="s">
        <v>86</v>
      </c>
      <c r="L6" s="36"/>
      <c r="M6" s="36"/>
      <c r="N6" s="36"/>
      <c r="O6" s="36"/>
      <c r="P6" s="36"/>
      <c r="Q6" s="36"/>
      <c r="R6" s="36"/>
    </row>
    <row r="7" spans="1:18" ht="39.75" customHeight="1" x14ac:dyDescent="0.2">
      <c r="A7" s="36"/>
      <c r="C7" s="9" t="s">
        <v>13</v>
      </c>
      <c r="D7" s="3"/>
      <c r="E7" s="9" t="s">
        <v>15</v>
      </c>
      <c r="F7" s="3"/>
      <c r="G7" s="9" t="s">
        <v>143</v>
      </c>
      <c r="H7" s="3"/>
      <c r="I7" s="9" t="s">
        <v>146</v>
      </c>
      <c r="K7" s="9" t="s">
        <v>13</v>
      </c>
      <c r="L7" s="3"/>
      <c r="M7" s="9" t="s">
        <v>15</v>
      </c>
      <c r="N7" s="3"/>
      <c r="O7" s="9" t="s">
        <v>143</v>
      </c>
      <c r="P7" s="3"/>
      <c r="Q7" s="46" t="s">
        <v>146</v>
      </c>
      <c r="R7" s="46"/>
    </row>
    <row r="8" spans="1:18" ht="21.75" customHeight="1" x14ac:dyDescent="0.2">
      <c r="A8" s="5" t="s">
        <v>39</v>
      </c>
      <c r="C8" s="10">
        <v>2883127</v>
      </c>
      <c r="D8" s="11"/>
      <c r="E8" s="10">
        <v>641400424022</v>
      </c>
      <c r="F8" s="11"/>
      <c r="G8" s="10">
        <v>460309224911</v>
      </c>
      <c r="H8" s="11"/>
      <c r="I8" s="10">
        <v>181091199111</v>
      </c>
      <c r="J8" s="11"/>
      <c r="K8" s="10">
        <v>2883127</v>
      </c>
      <c r="L8" s="11"/>
      <c r="M8" s="10">
        <v>641400424022</v>
      </c>
      <c r="N8" s="11"/>
      <c r="O8" s="10">
        <v>397045303028</v>
      </c>
      <c r="P8" s="11"/>
      <c r="Q8" s="39">
        <v>244355120994</v>
      </c>
      <c r="R8" s="39"/>
    </row>
    <row r="9" spans="1:18" ht="21.75" customHeight="1" x14ac:dyDescent="0.2">
      <c r="A9" s="6" t="s">
        <v>34</v>
      </c>
      <c r="C9" s="13">
        <v>25350862</v>
      </c>
      <c r="D9" s="11"/>
      <c r="E9" s="13">
        <v>284753466151</v>
      </c>
      <c r="F9" s="11"/>
      <c r="G9" s="13">
        <v>269157428253</v>
      </c>
      <c r="H9" s="11"/>
      <c r="I9" s="13">
        <v>15596037898</v>
      </c>
      <c r="J9" s="11"/>
      <c r="K9" s="13">
        <v>25350862</v>
      </c>
      <c r="L9" s="11"/>
      <c r="M9" s="13">
        <v>284753466151</v>
      </c>
      <c r="N9" s="11"/>
      <c r="O9" s="13">
        <v>153141405162</v>
      </c>
      <c r="P9" s="11"/>
      <c r="Q9" s="41">
        <v>131612060989</v>
      </c>
      <c r="R9" s="41"/>
    </row>
    <row r="10" spans="1:18" ht="21.75" customHeight="1" x14ac:dyDescent="0.2">
      <c r="A10" s="6" t="s">
        <v>48</v>
      </c>
      <c r="C10" s="13">
        <v>109308528</v>
      </c>
      <c r="D10" s="11"/>
      <c r="E10" s="13">
        <v>3133512626239</v>
      </c>
      <c r="F10" s="11"/>
      <c r="G10" s="13">
        <v>2647150871679</v>
      </c>
      <c r="H10" s="11"/>
      <c r="I10" s="13">
        <v>486361754560</v>
      </c>
      <c r="J10" s="11"/>
      <c r="K10" s="13">
        <v>109308528</v>
      </c>
      <c r="L10" s="11"/>
      <c r="M10" s="13">
        <v>3133512626239</v>
      </c>
      <c r="N10" s="11"/>
      <c r="O10" s="13">
        <v>1125422562486</v>
      </c>
      <c r="P10" s="11"/>
      <c r="Q10" s="41">
        <v>2008090063753</v>
      </c>
      <c r="R10" s="41"/>
    </row>
    <row r="11" spans="1:18" ht="21.75" customHeight="1" x14ac:dyDescent="0.2">
      <c r="A11" s="6" t="s">
        <v>31</v>
      </c>
      <c r="C11" s="13">
        <v>19506278</v>
      </c>
      <c r="D11" s="11"/>
      <c r="E11" s="13">
        <v>555502691319</v>
      </c>
      <c r="F11" s="11"/>
      <c r="G11" s="13">
        <v>353624883986</v>
      </c>
      <c r="H11" s="11"/>
      <c r="I11" s="13">
        <v>201877807333</v>
      </c>
      <c r="J11" s="11"/>
      <c r="K11" s="13">
        <v>19506278</v>
      </c>
      <c r="L11" s="11"/>
      <c r="M11" s="13">
        <v>555502691319</v>
      </c>
      <c r="N11" s="11"/>
      <c r="O11" s="13">
        <v>224380654233</v>
      </c>
      <c r="P11" s="11"/>
      <c r="Q11" s="41">
        <v>331122037086</v>
      </c>
      <c r="R11" s="41"/>
    </row>
    <row r="12" spans="1:18" ht="21.75" customHeight="1" x14ac:dyDescent="0.2">
      <c r="A12" s="6" t="s">
        <v>47</v>
      </c>
      <c r="C12" s="13">
        <v>14185143</v>
      </c>
      <c r="D12" s="11"/>
      <c r="E12" s="13">
        <v>684350413484</v>
      </c>
      <c r="F12" s="11"/>
      <c r="G12" s="13">
        <v>547958897510</v>
      </c>
      <c r="H12" s="11"/>
      <c r="I12" s="13">
        <v>136391515974</v>
      </c>
      <c r="J12" s="11"/>
      <c r="K12" s="13">
        <v>14185143</v>
      </c>
      <c r="L12" s="11"/>
      <c r="M12" s="13">
        <v>684350413484</v>
      </c>
      <c r="N12" s="11"/>
      <c r="O12" s="13">
        <v>279257758197</v>
      </c>
      <c r="P12" s="11"/>
      <c r="Q12" s="41">
        <v>405092655287</v>
      </c>
      <c r="R12" s="41"/>
    </row>
    <row r="13" spans="1:18" ht="21.75" customHeight="1" x14ac:dyDescent="0.2">
      <c r="A13" s="6" t="s">
        <v>36</v>
      </c>
      <c r="C13" s="13">
        <v>19882424</v>
      </c>
      <c r="D13" s="11"/>
      <c r="E13" s="13">
        <v>494204758205</v>
      </c>
      <c r="F13" s="11"/>
      <c r="G13" s="13">
        <v>467570968840</v>
      </c>
      <c r="H13" s="11"/>
      <c r="I13" s="13">
        <v>26633789365</v>
      </c>
      <c r="J13" s="11"/>
      <c r="K13" s="13">
        <v>19882424</v>
      </c>
      <c r="L13" s="11"/>
      <c r="M13" s="13">
        <v>494204758205</v>
      </c>
      <c r="N13" s="11"/>
      <c r="O13" s="13">
        <v>268152936781</v>
      </c>
      <c r="P13" s="11"/>
      <c r="Q13" s="41">
        <v>226051821424</v>
      </c>
      <c r="R13" s="41"/>
    </row>
    <row r="14" spans="1:18" ht="21.75" customHeight="1" x14ac:dyDescent="0.2">
      <c r="A14" s="6" t="s">
        <v>51</v>
      </c>
      <c r="C14" s="13">
        <v>37252222</v>
      </c>
      <c r="D14" s="11"/>
      <c r="E14" s="13">
        <v>321589082218</v>
      </c>
      <c r="F14" s="11"/>
      <c r="G14" s="13">
        <v>252465911672</v>
      </c>
      <c r="H14" s="11"/>
      <c r="I14" s="13">
        <v>69123170546</v>
      </c>
      <c r="J14" s="11"/>
      <c r="K14" s="13">
        <v>37252222</v>
      </c>
      <c r="L14" s="11"/>
      <c r="M14" s="13">
        <v>321589082218</v>
      </c>
      <c r="N14" s="11"/>
      <c r="O14" s="13">
        <v>139466161748</v>
      </c>
      <c r="P14" s="11"/>
      <c r="Q14" s="41">
        <v>182122920470</v>
      </c>
      <c r="R14" s="41"/>
    </row>
    <row r="15" spans="1:18" ht="21.75" customHeight="1" x14ac:dyDescent="0.2">
      <c r="A15" s="6" t="s">
        <v>41</v>
      </c>
      <c r="C15" s="13">
        <v>40779137</v>
      </c>
      <c r="D15" s="11"/>
      <c r="E15" s="13">
        <v>358105641298</v>
      </c>
      <c r="F15" s="11"/>
      <c r="G15" s="13">
        <v>351226775872</v>
      </c>
      <c r="H15" s="11"/>
      <c r="I15" s="13">
        <v>6878865426</v>
      </c>
      <c r="J15" s="11"/>
      <c r="K15" s="13">
        <v>40779137</v>
      </c>
      <c r="L15" s="11"/>
      <c r="M15" s="13">
        <v>358105641298</v>
      </c>
      <c r="N15" s="11"/>
      <c r="O15" s="13">
        <v>143582133070</v>
      </c>
      <c r="P15" s="11"/>
      <c r="Q15" s="41">
        <v>214523508228</v>
      </c>
      <c r="R15" s="41"/>
    </row>
    <row r="16" spans="1:18" ht="21.75" customHeight="1" x14ac:dyDescent="0.2">
      <c r="A16" s="6" t="s">
        <v>33</v>
      </c>
      <c r="C16" s="13">
        <v>1450000</v>
      </c>
      <c r="D16" s="11"/>
      <c r="E16" s="13">
        <v>13236881800</v>
      </c>
      <c r="F16" s="11"/>
      <c r="G16" s="13">
        <v>13855562145</v>
      </c>
      <c r="H16" s="11"/>
      <c r="I16" s="13">
        <v>-618680345</v>
      </c>
      <c r="J16" s="11"/>
      <c r="K16" s="13">
        <v>1450000</v>
      </c>
      <c r="L16" s="11"/>
      <c r="M16" s="13">
        <v>13236881800</v>
      </c>
      <c r="N16" s="11"/>
      <c r="O16" s="13">
        <v>7458167394</v>
      </c>
      <c r="P16" s="11"/>
      <c r="Q16" s="41">
        <v>5778714406</v>
      </c>
      <c r="R16" s="41"/>
    </row>
    <row r="17" spans="1:18" ht="21.75" customHeight="1" x14ac:dyDescent="0.2">
      <c r="A17" s="6" t="s">
        <v>23</v>
      </c>
      <c r="C17" s="13">
        <v>1706234</v>
      </c>
      <c r="D17" s="11"/>
      <c r="E17" s="13">
        <v>25378741719</v>
      </c>
      <c r="F17" s="11"/>
      <c r="G17" s="13">
        <v>19740902498</v>
      </c>
      <c r="H17" s="11"/>
      <c r="I17" s="13">
        <v>5637839221</v>
      </c>
      <c r="J17" s="11"/>
      <c r="K17" s="13">
        <v>1706234</v>
      </c>
      <c r="L17" s="11"/>
      <c r="M17" s="13">
        <v>25378741719</v>
      </c>
      <c r="N17" s="11"/>
      <c r="O17" s="13">
        <v>15365756304</v>
      </c>
      <c r="P17" s="11"/>
      <c r="Q17" s="41">
        <v>10012985415</v>
      </c>
      <c r="R17" s="41"/>
    </row>
    <row r="18" spans="1:18" ht="21.75" customHeight="1" x14ac:dyDescent="0.2">
      <c r="A18" s="6" t="s">
        <v>44</v>
      </c>
      <c r="C18" s="13">
        <v>267052810</v>
      </c>
      <c r="D18" s="11"/>
      <c r="E18" s="13">
        <v>1120901320223</v>
      </c>
      <c r="F18" s="11"/>
      <c r="G18" s="13">
        <v>855912828445</v>
      </c>
      <c r="H18" s="11"/>
      <c r="I18" s="13">
        <v>264988491778</v>
      </c>
      <c r="J18" s="11"/>
      <c r="K18" s="13">
        <v>267052810</v>
      </c>
      <c r="L18" s="11"/>
      <c r="M18" s="13">
        <v>1120901320223</v>
      </c>
      <c r="N18" s="11"/>
      <c r="O18" s="13">
        <v>345809981771</v>
      </c>
      <c r="P18" s="11"/>
      <c r="Q18" s="41">
        <v>775091338452</v>
      </c>
      <c r="R18" s="41"/>
    </row>
    <row r="19" spans="1:18" ht="21.75" customHeight="1" x14ac:dyDescent="0.2">
      <c r="A19" s="6" t="s">
        <v>37</v>
      </c>
      <c r="C19" s="13">
        <v>20884919</v>
      </c>
      <c r="D19" s="11"/>
      <c r="E19" s="13">
        <v>434571345741</v>
      </c>
      <c r="F19" s="11"/>
      <c r="G19" s="13">
        <v>423173432524</v>
      </c>
      <c r="H19" s="11"/>
      <c r="I19" s="13">
        <v>11397913217</v>
      </c>
      <c r="J19" s="11"/>
      <c r="K19" s="13">
        <v>20884919</v>
      </c>
      <c r="L19" s="11"/>
      <c r="M19" s="13">
        <v>434571345741</v>
      </c>
      <c r="N19" s="11"/>
      <c r="O19" s="13">
        <v>225139871251</v>
      </c>
      <c r="P19" s="11"/>
      <c r="Q19" s="41">
        <v>209431474490</v>
      </c>
      <c r="R19" s="41"/>
    </row>
    <row r="20" spans="1:18" ht="21.75" customHeight="1" x14ac:dyDescent="0.2">
      <c r="A20" s="6" t="s">
        <v>22</v>
      </c>
      <c r="C20" s="13">
        <v>48150989</v>
      </c>
      <c r="D20" s="11"/>
      <c r="E20" s="13">
        <v>729581998926</v>
      </c>
      <c r="F20" s="11"/>
      <c r="G20" s="13">
        <v>701870305450</v>
      </c>
      <c r="H20" s="11"/>
      <c r="I20" s="13">
        <v>27711693476</v>
      </c>
      <c r="J20" s="11"/>
      <c r="K20" s="13">
        <v>48150989</v>
      </c>
      <c r="L20" s="11"/>
      <c r="M20" s="13">
        <v>729581998926</v>
      </c>
      <c r="N20" s="11"/>
      <c r="O20" s="13">
        <v>391350267258</v>
      </c>
      <c r="P20" s="11"/>
      <c r="Q20" s="41">
        <v>338231731668</v>
      </c>
      <c r="R20" s="41"/>
    </row>
    <row r="21" spans="1:18" ht="21.75" customHeight="1" x14ac:dyDescent="0.2">
      <c r="A21" s="6" t="s">
        <v>32</v>
      </c>
      <c r="C21" s="13">
        <v>585000</v>
      </c>
      <c r="D21" s="11"/>
      <c r="E21" s="13">
        <v>3591417076</v>
      </c>
      <c r="F21" s="11"/>
      <c r="G21" s="13">
        <v>3591417076</v>
      </c>
      <c r="H21" s="11"/>
      <c r="I21" s="13">
        <v>0</v>
      </c>
      <c r="J21" s="11"/>
      <c r="K21" s="13">
        <v>585000</v>
      </c>
      <c r="L21" s="11"/>
      <c r="M21" s="13">
        <v>3591417076</v>
      </c>
      <c r="N21" s="11"/>
      <c r="O21" s="13">
        <v>4475351625</v>
      </c>
      <c r="P21" s="11"/>
      <c r="Q21" s="41">
        <v>-883934548</v>
      </c>
      <c r="R21" s="41"/>
    </row>
    <row r="22" spans="1:18" ht="21.75" customHeight="1" x14ac:dyDescent="0.2">
      <c r="A22" s="6" t="s">
        <v>24</v>
      </c>
      <c r="C22" s="13">
        <v>52179419</v>
      </c>
      <c r="D22" s="11"/>
      <c r="E22" s="13">
        <v>646165379697</v>
      </c>
      <c r="F22" s="11"/>
      <c r="G22" s="13">
        <v>695352648183</v>
      </c>
      <c r="H22" s="11"/>
      <c r="I22" s="13">
        <v>-49187268485</v>
      </c>
      <c r="J22" s="11"/>
      <c r="K22" s="13">
        <v>52179419</v>
      </c>
      <c r="L22" s="11"/>
      <c r="M22" s="13">
        <v>646165379697</v>
      </c>
      <c r="N22" s="11"/>
      <c r="O22" s="13">
        <v>539817327622</v>
      </c>
      <c r="P22" s="11"/>
      <c r="Q22" s="41">
        <v>106348052075</v>
      </c>
      <c r="R22" s="41"/>
    </row>
    <row r="23" spans="1:18" ht="21.75" customHeight="1" x14ac:dyDescent="0.2">
      <c r="A23" s="6" t="s">
        <v>27</v>
      </c>
      <c r="C23" s="13">
        <v>22388235</v>
      </c>
      <c r="D23" s="11"/>
      <c r="E23" s="13">
        <v>172167598061</v>
      </c>
      <c r="F23" s="11"/>
      <c r="G23" s="13">
        <v>183053033294</v>
      </c>
      <c r="H23" s="11"/>
      <c r="I23" s="13">
        <v>-10885435232</v>
      </c>
      <c r="J23" s="11"/>
      <c r="K23" s="13">
        <v>22388235</v>
      </c>
      <c r="L23" s="11"/>
      <c r="M23" s="13">
        <v>172167598061</v>
      </c>
      <c r="N23" s="11"/>
      <c r="O23" s="13">
        <v>109476377193</v>
      </c>
      <c r="P23" s="11"/>
      <c r="Q23" s="41">
        <v>62691220868</v>
      </c>
      <c r="R23" s="41"/>
    </row>
    <row r="24" spans="1:18" ht="21.75" customHeight="1" x14ac:dyDescent="0.2">
      <c r="A24" s="6" t="s">
        <v>42</v>
      </c>
      <c r="C24" s="13">
        <v>1955000</v>
      </c>
      <c r="D24" s="11"/>
      <c r="E24" s="13">
        <v>26169087096</v>
      </c>
      <c r="F24" s="11"/>
      <c r="G24" s="13">
        <v>25334224878</v>
      </c>
      <c r="H24" s="11"/>
      <c r="I24" s="13">
        <v>834862218</v>
      </c>
      <c r="J24" s="11"/>
      <c r="K24" s="13">
        <v>1955000</v>
      </c>
      <c r="L24" s="11"/>
      <c r="M24" s="13">
        <v>26169087096</v>
      </c>
      <c r="N24" s="11"/>
      <c r="O24" s="13">
        <v>18817622596</v>
      </c>
      <c r="P24" s="11"/>
      <c r="Q24" s="41">
        <v>7351464500</v>
      </c>
      <c r="R24" s="41"/>
    </row>
    <row r="25" spans="1:18" ht="21.75" customHeight="1" x14ac:dyDescent="0.2">
      <c r="A25" s="6" t="s">
        <v>55</v>
      </c>
      <c r="C25" s="13">
        <v>219000</v>
      </c>
      <c r="D25" s="11"/>
      <c r="E25" s="13">
        <v>8116421305</v>
      </c>
      <c r="F25" s="11"/>
      <c r="G25" s="13">
        <v>6519213900</v>
      </c>
      <c r="H25" s="11"/>
      <c r="I25" s="13">
        <v>1597207405</v>
      </c>
      <c r="J25" s="11"/>
      <c r="K25" s="13">
        <v>219000</v>
      </c>
      <c r="L25" s="11"/>
      <c r="M25" s="13">
        <v>8116421305</v>
      </c>
      <c r="N25" s="11"/>
      <c r="O25" s="13">
        <v>5291854767</v>
      </c>
      <c r="P25" s="11"/>
      <c r="Q25" s="41">
        <v>2824566538</v>
      </c>
      <c r="R25" s="41"/>
    </row>
    <row r="26" spans="1:18" ht="21.75" customHeight="1" x14ac:dyDescent="0.2">
      <c r="A26" s="6" t="s">
        <v>26</v>
      </c>
      <c r="C26" s="13">
        <v>92056591</v>
      </c>
      <c r="D26" s="11"/>
      <c r="E26" s="13">
        <v>1028544627390</v>
      </c>
      <c r="F26" s="11"/>
      <c r="G26" s="13">
        <v>895180936805</v>
      </c>
      <c r="H26" s="11"/>
      <c r="I26" s="13">
        <v>133363690585</v>
      </c>
      <c r="J26" s="11"/>
      <c r="K26" s="13">
        <v>92056591</v>
      </c>
      <c r="L26" s="11"/>
      <c r="M26" s="13">
        <v>1028544627390</v>
      </c>
      <c r="N26" s="11"/>
      <c r="O26" s="13">
        <v>354783954954</v>
      </c>
      <c r="P26" s="11"/>
      <c r="Q26" s="41">
        <v>673760672436</v>
      </c>
      <c r="R26" s="41"/>
    </row>
    <row r="27" spans="1:18" ht="21.75" customHeight="1" x14ac:dyDescent="0.2">
      <c r="A27" s="6" t="s">
        <v>52</v>
      </c>
      <c r="C27" s="13">
        <v>28297305</v>
      </c>
      <c r="D27" s="11"/>
      <c r="E27" s="13">
        <v>237825461070</v>
      </c>
      <c r="F27" s="11"/>
      <c r="G27" s="13">
        <v>224066963322</v>
      </c>
      <c r="H27" s="11"/>
      <c r="I27" s="13">
        <v>13758497748</v>
      </c>
      <c r="J27" s="11"/>
      <c r="K27" s="13">
        <v>28297305</v>
      </c>
      <c r="L27" s="11"/>
      <c r="M27" s="13">
        <v>237825461070</v>
      </c>
      <c r="N27" s="11"/>
      <c r="O27" s="13">
        <v>189834671756</v>
      </c>
      <c r="P27" s="11"/>
      <c r="Q27" s="41">
        <v>47990789314</v>
      </c>
      <c r="R27" s="41"/>
    </row>
    <row r="28" spans="1:18" ht="21.75" customHeight="1" x14ac:dyDescent="0.2">
      <c r="A28" s="6" t="s">
        <v>38</v>
      </c>
      <c r="C28" s="13">
        <v>66641603</v>
      </c>
      <c r="D28" s="11"/>
      <c r="E28" s="13">
        <v>693005336524</v>
      </c>
      <c r="F28" s="11"/>
      <c r="G28" s="13">
        <v>482723182884</v>
      </c>
      <c r="H28" s="11"/>
      <c r="I28" s="13">
        <v>210282153640</v>
      </c>
      <c r="J28" s="11"/>
      <c r="K28" s="13">
        <v>66641603</v>
      </c>
      <c r="L28" s="11"/>
      <c r="M28" s="13">
        <v>693005336524</v>
      </c>
      <c r="N28" s="11"/>
      <c r="O28" s="13">
        <v>246415389748</v>
      </c>
      <c r="P28" s="11"/>
      <c r="Q28" s="41">
        <v>446589946776</v>
      </c>
      <c r="R28" s="41"/>
    </row>
    <row r="29" spans="1:18" ht="21.75" customHeight="1" x14ac:dyDescent="0.2">
      <c r="A29" s="6" t="s">
        <v>29</v>
      </c>
      <c r="C29" s="13">
        <v>10828624</v>
      </c>
      <c r="D29" s="11"/>
      <c r="E29" s="13">
        <v>298816190061</v>
      </c>
      <c r="F29" s="11"/>
      <c r="G29" s="13">
        <v>270986850534</v>
      </c>
      <c r="H29" s="11"/>
      <c r="I29" s="13">
        <v>27829339527</v>
      </c>
      <c r="J29" s="11"/>
      <c r="K29" s="13">
        <v>10828624</v>
      </c>
      <c r="L29" s="11"/>
      <c r="M29" s="13">
        <v>298816190061</v>
      </c>
      <c r="N29" s="11"/>
      <c r="O29" s="13">
        <v>122550939928</v>
      </c>
      <c r="P29" s="11"/>
      <c r="Q29" s="41">
        <v>176265250133</v>
      </c>
      <c r="R29" s="41"/>
    </row>
    <row r="30" spans="1:18" ht="21.75" customHeight="1" x14ac:dyDescent="0.2">
      <c r="A30" s="6" t="s">
        <v>56</v>
      </c>
      <c r="C30" s="13">
        <v>625000</v>
      </c>
      <c r="D30" s="11"/>
      <c r="E30" s="13">
        <v>60013729937</v>
      </c>
      <c r="F30" s="11"/>
      <c r="G30" s="13">
        <v>44492327500</v>
      </c>
      <c r="H30" s="11"/>
      <c r="I30" s="13">
        <v>15521402437</v>
      </c>
      <c r="J30" s="11"/>
      <c r="K30" s="13">
        <v>625000</v>
      </c>
      <c r="L30" s="11"/>
      <c r="M30" s="13">
        <v>60013729937</v>
      </c>
      <c r="N30" s="11"/>
      <c r="O30" s="13">
        <v>44492327500</v>
      </c>
      <c r="P30" s="11"/>
      <c r="Q30" s="41">
        <v>15521402437</v>
      </c>
      <c r="R30" s="41"/>
    </row>
    <row r="31" spans="1:18" ht="21.75" customHeight="1" x14ac:dyDescent="0.2">
      <c r="A31" s="6" t="s">
        <v>35</v>
      </c>
      <c r="C31" s="13">
        <v>86677719</v>
      </c>
      <c r="D31" s="11"/>
      <c r="E31" s="13">
        <v>303607181819</v>
      </c>
      <c r="F31" s="11"/>
      <c r="G31" s="13">
        <v>307699520038</v>
      </c>
      <c r="H31" s="11"/>
      <c r="I31" s="13">
        <v>-4092338218</v>
      </c>
      <c r="J31" s="11"/>
      <c r="K31" s="13">
        <v>86677719</v>
      </c>
      <c r="L31" s="11"/>
      <c r="M31" s="13">
        <v>303607181819</v>
      </c>
      <c r="N31" s="11"/>
      <c r="O31" s="13">
        <v>255629051452</v>
      </c>
      <c r="P31" s="11"/>
      <c r="Q31" s="41">
        <v>47978130367</v>
      </c>
      <c r="R31" s="41"/>
    </row>
    <row r="32" spans="1:18" ht="21.75" customHeight="1" x14ac:dyDescent="0.2">
      <c r="A32" s="6" t="s">
        <v>40</v>
      </c>
      <c r="C32" s="13">
        <v>2029025</v>
      </c>
      <c r="D32" s="11"/>
      <c r="E32" s="13">
        <v>643866335632</v>
      </c>
      <c r="F32" s="11"/>
      <c r="G32" s="13">
        <v>429646891882</v>
      </c>
      <c r="H32" s="11"/>
      <c r="I32" s="13">
        <v>214219443750</v>
      </c>
      <c r="J32" s="11"/>
      <c r="K32" s="13">
        <v>2029025</v>
      </c>
      <c r="L32" s="11"/>
      <c r="M32" s="13">
        <v>643866335632</v>
      </c>
      <c r="N32" s="11"/>
      <c r="O32" s="13">
        <v>289427432288</v>
      </c>
      <c r="P32" s="11"/>
      <c r="Q32" s="41">
        <v>354438903344</v>
      </c>
      <c r="R32" s="41"/>
    </row>
    <row r="33" spans="1:18" ht="21.75" customHeight="1" x14ac:dyDescent="0.2">
      <c r="A33" s="6" t="s">
        <v>28</v>
      </c>
      <c r="C33" s="13">
        <v>7160000</v>
      </c>
      <c r="D33" s="11"/>
      <c r="E33" s="13">
        <v>88239792744</v>
      </c>
      <c r="F33" s="11"/>
      <c r="G33" s="13">
        <v>81774558332</v>
      </c>
      <c r="H33" s="11"/>
      <c r="I33" s="13">
        <v>6465234411</v>
      </c>
      <c r="J33" s="11"/>
      <c r="K33" s="13">
        <v>7160000</v>
      </c>
      <c r="L33" s="11"/>
      <c r="M33" s="13">
        <v>88239792744</v>
      </c>
      <c r="N33" s="11"/>
      <c r="O33" s="13">
        <v>80732965301</v>
      </c>
      <c r="P33" s="11"/>
      <c r="Q33" s="41">
        <v>7506827442</v>
      </c>
      <c r="R33" s="41"/>
    </row>
    <row r="34" spans="1:18" ht="21.75" customHeight="1" x14ac:dyDescent="0.2">
      <c r="A34" s="6" t="s">
        <v>25</v>
      </c>
      <c r="C34" s="13">
        <v>13783210</v>
      </c>
      <c r="D34" s="11"/>
      <c r="E34" s="13">
        <v>584950995697</v>
      </c>
      <c r="F34" s="11"/>
      <c r="G34" s="13">
        <v>699698221647</v>
      </c>
      <c r="H34" s="11"/>
      <c r="I34" s="13">
        <v>-114747225949</v>
      </c>
      <c r="J34" s="11"/>
      <c r="K34" s="13">
        <v>13783210</v>
      </c>
      <c r="L34" s="11"/>
      <c r="M34" s="13">
        <v>584950995697</v>
      </c>
      <c r="N34" s="11"/>
      <c r="O34" s="13">
        <v>272849474526</v>
      </c>
      <c r="P34" s="11"/>
      <c r="Q34" s="41">
        <v>312101521171</v>
      </c>
      <c r="R34" s="41"/>
    </row>
    <row r="35" spans="1:18" ht="21.75" customHeight="1" x14ac:dyDescent="0.2">
      <c r="A35" s="6" t="s">
        <v>30</v>
      </c>
      <c r="C35" s="13">
        <v>27652778</v>
      </c>
      <c r="D35" s="11"/>
      <c r="E35" s="13">
        <v>597073119287</v>
      </c>
      <c r="F35" s="11"/>
      <c r="G35" s="13">
        <v>472774349509</v>
      </c>
      <c r="H35" s="11"/>
      <c r="I35" s="13">
        <v>124298769778</v>
      </c>
      <c r="J35" s="11"/>
      <c r="K35" s="13">
        <v>27652778</v>
      </c>
      <c r="L35" s="11"/>
      <c r="M35" s="13">
        <v>597073119287</v>
      </c>
      <c r="N35" s="11"/>
      <c r="O35" s="13">
        <v>180223780472</v>
      </c>
      <c r="P35" s="11"/>
      <c r="Q35" s="41">
        <v>416849338815</v>
      </c>
      <c r="R35" s="41"/>
    </row>
    <row r="36" spans="1:18" ht="21.75" customHeight="1" x14ac:dyDescent="0.2">
      <c r="A36" s="6" t="s">
        <v>43</v>
      </c>
      <c r="C36" s="13">
        <v>10872213</v>
      </c>
      <c r="D36" s="11"/>
      <c r="E36" s="13">
        <v>167432410715</v>
      </c>
      <c r="F36" s="11"/>
      <c r="G36" s="13">
        <v>147699501063</v>
      </c>
      <c r="H36" s="11"/>
      <c r="I36" s="13">
        <v>19732909652</v>
      </c>
      <c r="J36" s="11"/>
      <c r="K36" s="13">
        <v>10872213</v>
      </c>
      <c r="L36" s="11"/>
      <c r="M36" s="13">
        <v>167432410715</v>
      </c>
      <c r="N36" s="11"/>
      <c r="O36" s="13">
        <v>147739541502</v>
      </c>
      <c r="P36" s="11"/>
      <c r="Q36" s="41">
        <v>19692869213</v>
      </c>
      <c r="R36" s="41"/>
    </row>
    <row r="37" spans="1:18" ht="21.75" customHeight="1" x14ac:dyDescent="0.2">
      <c r="A37" s="6" t="s">
        <v>46</v>
      </c>
      <c r="C37" s="13">
        <v>113063058</v>
      </c>
      <c r="D37" s="11"/>
      <c r="E37" s="13">
        <v>342176695713</v>
      </c>
      <c r="F37" s="11"/>
      <c r="G37" s="13">
        <v>280584890484</v>
      </c>
      <c r="H37" s="11"/>
      <c r="I37" s="13">
        <v>61591805229</v>
      </c>
      <c r="J37" s="11"/>
      <c r="K37" s="13">
        <v>113063058</v>
      </c>
      <c r="L37" s="11"/>
      <c r="M37" s="13">
        <v>342176695713</v>
      </c>
      <c r="N37" s="11"/>
      <c r="O37" s="13">
        <v>159532872558</v>
      </c>
      <c r="P37" s="11"/>
      <c r="Q37" s="41">
        <v>182643823155</v>
      </c>
      <c r="R37" s="41"/>
    </row>
    <row r="38" spans="1:18" ht="21.75" customHeight="1" x14ac:dyDescent="0.2">
      <c r="A38" s="6" t="s">
        <v>19</v>
      </c>
      <c r="C38" s="13">
        <v>10666000</v>
      </c>
      <c r="D38" s="11"/>
      <c r="E38" s="13">
        <v>55351976018</v>
      </c>
      <c r="F38" s="11"/>
      <c r="G38" s="13">
        <v>49742693554</v>
      </c>
      <c r="H38" s="11"/>
      <c r="I38" s="13">
        <v>5609282464</v>
      </c>
      <c r="J38" s="11"/>
      <c r="K38" s="13">
        <v>10666000</v>
      </c>
      <c r="L38" s="11"/>
      <c r="M38" s="13">
        <v>55351976018</v>
      </c>
      <c r="N38" s="11"/>
      <c r="O38" s="13">
        <v>37215819138</v>
      </c>
      <c r="P38" s="11"/>
      <c r="Q38" s="41">
        <v>18136156880</v>
      </c>
      <c r="R38" s="41"/>
    </row>
    <row r="39" spans="1:18" ht="21.75" customHeight="1" x14ac:dyDescent="0.2">
      <c r="A39" s="6" t="s">
        <v>50</v>
      </c>
      <c r="C39" s="13">
        <v>26122298</v>
      </c>
      <c r="D39" s="11"/>
      <c r="E39" s="13">
        <v>926912525479</v>
      </c>
      <c r="F39" s="11"/>
      <c r="G39" s="13">
        <v>736397786601</v>
      </c>
      <c r="H39" s="11"/>
      <c r="I39" s="13">
        <v>190514738878</v>
      </c>
      <c r="J39" s="11"/>
      <c r="K39" s="13">
        <v>26122298</v>
      </c>
      <c r="L39" s="11"/>
      <c r="M39" s="13">
        <v>926912525479</v>
      </c>
      <c r="N39" s="11"/>
      <c r="O39" s="13">
        <v>330743954841</v>
      </c>
      <c r="P39" s="11"/>
      <c r="Q39" s="41">
        <v>596168570638</v>
      </c>
      <c r="R39" s="41"/>
    </row>
    <row r="40" spans="1:18" ht="21.75" customHeight="1" x14ac:dyDescent="0.2">
      <c r="A40" s="6" t="s">
        <v>45</v>
      </c>
      <c r="C40" s="13">
        <v>14040447</v>
      </c>
      <c r="D40" s="11"/>
      <c r="E40" s="13">
        <v>392879984520</v>
      </c>
      <c r="F40" s="11"/>
      <c r="G40" s="13">
        <v>400124579979</v>
      </c>
      <c r="H40" s="11"/>
      <c r="I40" s="13">
        <v>-7244595458</v>
      </c>
      <c r="J40" s="11"/>
      <c r="K40" s="13">
        <v>14040447</v>
      </c>
      <c r="L40" s="11"/>
      <c r="M40" s="13">
        <v>392879984520</v>
      </c>
      <c r="N40" s="11"/>
      <c r="O40" s="13">
        <v>194210885964</v>
      </c>
      <c r="P40" s="11"/>
      <c r="Q40" s="41">
        <v>198669098556</v>
      </c>
      <c r="R40" s="41"/>
    </row>
    <row r="41" spans="1:18" ht="21.75" customHeight="1" x14ac:dyDescent="0.2">
      <c r="A41" s="6" t="s">
        <v>54</v>
      </c>
      <c r="C41" s="13">
        <v>10200</v>
      </c>
      <c r="D41" s="11"/>
      <c r="E41" s="13">
        <v>464490120</v>
      </c>
      <c r="F41" s="11"/>
      <c r="G41" s="13">
        <v>464490120</v>
      </c>
      <c r="H41" s="11"/>
      <c r="I41" s="13">
        <v>0</v>
      </c>
      <c r="J41" s="11"/>
      <c r="K41" s="13">
        <v>10200</v>
      </c>
      <c r="L41" s="11"/>
      <c r="M41" s="13">
        <v>464490120</v>
      </c>
      <c r="N41" s="11"/>
      <c r="O41" s="13">
        <v>371598169</v>
      </c>
      <c r="P41" s="11"/>
      <c r="Q41" s="41">
        <v>92891951</v>
      </c>
      <c r="R41" s="41"/>
    </row>
    <row r="42" spans="1:18" ht="21.75" customHeight="1" x14ac:dyDescent="0.2">
      <c r="A42" s="6" t="s">
        <v>20</v>
      </c>
      <c r="C42" s="13">
        <v>132653162</v>
      </c>
      <c r="D42" s="11"/>
      <c r="E42" s="13">
        <v>500185461619</v>
      </c>
      <c r="F42" s="11"/>
      <c r="G42" s="13">
        <v>484390131252</v>
      </c>
      <c r="H42" s="11"/>
      <c r="I42" s="13">
        <v>15795330367</v>
      </c>
      <c r="J42" s="11"/>
      <c r="K42" s="13">
        <v>132653162</v>
      </c>
      <c r="L42" s="11"/>
      <c r="M42" s="13">
        <v>500185461619</v>
      </c>
      <c r="N42" s="11"/>
      <c r="O42" s="13">
        <v>316487913654</v>
      </c>
      <c r="P42" s="11"/>
      <c r="Q42" s="41">
        <v>183697547965</v>
      </c>
      <c r="R42" s="41"/>
    </row>
    <row r="43" spans="1:18" ht="21.75" customHeight="1" x14ac:dyDescent="0.2">
      <c r="A43" s="6" t="s">
        <v>21</v>
      </c>
      <c r="C43" s="13">
        <v>96203778</v>
      </c>
      <c r="D43" s="11"/>
      <c r="E43" s="13">
        <v>1309712884761</v>
      </c>
      <c r="F43" s="11"/>
      <c r="G43" s="13">
        <v>1181796320215</v>
      </c>
      <c r="H43" s="11"/>
      <c r="I43" s="13">
        <v>127916564546</v>
      </c>
      <c r="J43" s="11"/>
      <c r="K43" s="13">
        <v>96203778</v>
      </c>
      <c r="L43" s="11"/>
      <c r="M43" s="13">
        <v>1309712884761</v>
      </c>
      <c r="N43" s="11"/>
      <c r="O43" s="13">
        <v>494483436083</v>
      </c>
      <c r="P43" s="11"/>
      <c r="Q43" s="41">
        <v>815229448678</v>
      </c>
      <c r="R43" s="41"/>
    </row>
    <row r="44" spans="1:18" ht="21.75" customHeight="1" x14ac:dyDescent="0.2">
      <c r="A44" s="6" t="s">
        <v>57</v>
      </c>
      <c r="C44" s="13">
        <v>7262500</v>
      </c>
      <c r="D44" s="11"/>
      <c r="E44" s="13">
        <v>36320058810</v>
      </c>
      <c r="F44" s="11"/>
      <c r="G44" s="13">
        <v>26796663539</v>
      </c>
      <c r="H44" s="11"/>
      <c r="I44" s="13">
        <v>9523395271</v>
      </c>
      <c r="J44" s="11"/>
      <c r="K44" s="13">
        <v>7262500</v>
      </c>
      <c r="L44" s="11"/>
      <c r="M44" s="13">
        <v>36320058810</v>
      </c>
      <c r="N44" s="11"/>
      <c r="O44" s="13">
        <v>26796663539</v>
      </c>
      <c r="P44" s="11"/>
      <c r="Q44" s="41">
        <v>9523395271</v>
      </c>
      <c r="R44" s="41"/>
    </row>
    <row r="45" spans="1:18" ht="21.75" customHeight="1" x14ac:dyDescent="0.2">
      <c r="A45" s="7" t="s">
        <v>49</v>
      </c>
      <c r="C45" s="22">
        <v>54650504</v>
      </c>
      <c r="D45" s="11"/>
      <c r="E45" s="15">
        <v>755939095120</v>
      </c>
      <c r="F45" s="11"/>
      <c r="G45" s="15">
        <v>661365366147</v>
      </c>
      <c r="H45" s="11"/>
      <c r="I45" s="15">
        <v>94573728973</v>
      </c>
      <c r="J45" s="11"/>
      <c r="K45" s="22">
        <v>54650504</v>
      </c>
      <c r="L45" s="11"/>
      <c r="M45" s="15">
        <v>755939095120</v>
      </c>
      <c r="N45" s="11"/>
      <c r="O45" s="15">
        <f>325606667576-1373</f>
        <v>325606666203</v>
      </c>
      <c r="P45" s="11"/>
      <c r="Q45" s="45">
        <f>M45-O45</f>
        <v>430332428917</v>
      </c>
      <c r="R45" s="45"/>
    </row>
    <row r="46" spans="1:18" ht="21.75" customHeight="1" x14ac:dyDescent="0.2">
      <c r="A46" s="8" t="s">
        <v>58</v>
      </c>
      <c r="C46" s="22"/>
      <c r="D46" s="11"/>
      <c r="E46" s="17">
        <v>18676617647616</v>
      </c>
      <c r="F46" s="11"/>
      <c r="G46" s="17">
        <v>16156274756523</v>
      </c>
      <c r="H46" s="11"/>
      <c r="I46" s="17">
        <v>2520342891097</v>
      </c>
      <c r="J46" s="11"/>
      <c r="K46" s="22"/>
      <c r="L46" s="11"/>
      <c r="M46" s="17">
        <v>18676617647616</v>
      </c>
      <c r="N46" s="11"/>
      <c r="O46" s="17">
        <f>SUM(O8:O45)</f>
        <v>8463580832062</v>
      </c>
      <c r="P46" s="11"/>
      <c r="Q46" s="47">
        <f>SUM(Q8:R45)</f>
        <v>10213036815554</v>
      </c>
      <c r="R46" s="47"/>
    </row>
    <row r="47" spans="1:18" x14ac:dyDescent="0.2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x14ac:dyDescent="0.2">
      <c r="Q48" s="26"/>
    </row>
    <row r="49" spans="9:17" x14ac:dyDescent="0.2">
      <c r="I49" s="26"/>
    </row>
    <row r="50" spans="9:17" x14ac:dyDescent="0.2">
      <c r="Q50" s="26"/>
    </row>
    <row r="52" spans="9:17" x14ac:dyDescent="0.2">
      <c r="I52" s="26"/>
    </row>
    <row r="56" spans="9:17" ht="18.75" x14ac:dyDescent="0.2">
      <c r="I56" s="30"/>
      <c r="J56" s="30"/>
      <c r="K56" s="26"/>
    </row>
    <row r="57" spans="9:17" x14ac:dyDescent="0.2">
      <c r="K57" s="29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Reyhane Banki</dc:creator>
  <dc:description/>
  <cp:lastModifiedBy>Ehsan aghamohammadi</cp:lastModifiedBy>
  <dcterms:created xsi:type="dcterms:W3CDTF">2026-10-27T05:43:02Z</dcterms:created>
  <dcterms:modified xsi:type="dcterms:W3CDTF">2026-11-01T07:24:41Z</dcterms:modified>
</cp:coreProperties>
</file>